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comments1.xml" ContentType="application/vnd.openxmlformats-officedocument.spreadsheetml.comments+xml"/>
  <Override PartName="/xl/threadedComments/threadedComment1.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defaultThemeVersion="166925"/>
  <mc:AlternateContent xmlns:mc="http://schemas.openxmlformats.org/markup-compatibility/2006">
    <mc:Choice Requires="x15">
      <x15ac:absPath xmlns:x15ac="http://schemas.microsoft.com/office/spreadsheetml/2010/11/ac" url="C:\Users\Utilisateur\Documents\"/>
    </mc:Choice>
  </mc:AlternateContent>
  <xr:revisionPtr revIDLastSave="0" documentId="8_{72AF1530-2BF9-4666-A090-768D7A1B15EA}" xr6:coauthVersionLast="47" xr6:coauthVersionMax="47" xr10:uidLastSave="{00000000-0000-0000-0000-000000000000}"/>
  <bookViews>
    <workbookView xWindow="-120" yWindow="-120" windowWidth="24240" windowHeight="13140" xr2:uid="{73E590D7-156E-4E2C-8142-714B2CF2318F}"/>
  </bookViews>
  <sheets>
    <sheet name="PMI" sheetId="3"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22" i="3" l="1"/>
  <c r="D291" i="3" l="1"/>
  <c r="D290" i="3"/>
  <c r="D325" i="3"/>
  <c r="E322" i="3"/>
  <c r="E319" i="3"/>
  <c r="F265" i="3"/>
  <c r="G265" i="3"/>
  <c r="F266" i="3"/>
  <c r="D261" i="3"/>
  <c r="D262" i="3"/>
  <c r="D251" i="3"/>
  <c r="D250" i="3"/>
  <c r="D125" i="3"/>
  <c r="D124" i="3"/>
  <c r="D123" i="3"/>
  <c r="D121" i="3"/>
  <c r="F121" i="3"/>
  <c r="E121" i="3"/>
  <c r="E122" i="3"/>
  <c r="E123" i="3"/>
  <c r="E124" i="3"/>
  <c r="E125" i="3"/>
  <c r="F114" i="3"/>
  <c r="D102" i="3"/>
  <c r="E102" i="3"/>
  <c r="D101" i="3"/>
  <c r="D95" i="3"/>
  <c r="D96" i="3"/>
  <c r="D94" i="3"/>
  <c r="D92" i="3"/>
  <c r="D93" i="3"/>
  <c r="G64" i="3"/>
  <c r="F68" i="3"/>
  <c r="F67" i="3"/>
  <c r="F66" i="3"/>
  <c r="F65" i="3"/>
  <c r="F64" i="3"/>
  <c r="E64" i="3"/>
  <c r="G339" i="3" l="1"/>
  <c r="H339" i="3" s="1"/>
  <c r="G338" i="3"/>
  <c r="G337" i="3"/>
  <c r="G336" i="3"/>
  <c r="G335" i="3"/>
  <c r="H335" i="3" s="1"/>
  <c r="D294" i="3"/>
  <c r="D295" i="3" s="1"/>
  <c r="G266" i="3"/>
  <c r="G241" i="3"/>
  <c r="G240" i="3"/>
  <c r="G239" i="3"/>
  <c r="G238" i="3"/>
  <c r="G237" i="3"/>
  <c r="G236" i="3"/>
  <c r="F125" i="3"/>
  <c r="F117" i="3"/>
  <c r="F115" i="3"/>
  <c r="E115" i="3"/>
  <c r="E114" i="3"/>
  <c r="F110" i="3"/>
  <c r="E110" i="3"/>
  <c r="F109" i="3"/>
  <c r="E109" i="3"/>
  <c r="F108" i="3"/>
  <c r="E108" i="3"/>
  <c r="F107" i="3"/>
  <c r="E107" i="3"/>
  <c r="F106" i="3"/>
  <c r="E106" i="3"/>
  <c r="G68" i="3"/>
  <c r="G67" i="3"/>
  <c r="E67" i="3"/>
  <c r="G66" i="3"/>
  <c r="E66" i="3"/>
  <c r="G65" i="3"/>
  <c r="E65" i="3"/>
  <c r="E42" i="3"/>
  <c r="E41" i="3"/>
  <c r="E40" i="3"/>
  <c r="E39" i="3"/>
  <c r="E38" i="3"/>
  <c r="D7" i="3"/>
  <c r="F124" i="3" l="1"/>
  <c r="E117" i="3"/>
  <c r="F122" i="3"/>
  <c r="E116" i="3"/>
  <c r="F123" i="3"/>
  <c r="H337" i="3"/>
  <c r="H336" i="3"/>
  <c r="H338" i="3"/>
  <c r="F118" i="3"/>
  <c r="F116"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tc={1B779DC7-09D2-47F0-A593-5EDCF6055590}</author>
    <author>tc={47CA2873-5E6D-4A65-A6B7-5AE83664CCE6}</author>
    <author>tc={B9C9B20A-2F96-4DBD-BC49-399005345004}</author>
  </authors>
  <commentList>
    <comment ref="C10" authorId="0" shapeId="0" xr:uid="{1B779DC7-09D2-47F0-A593-5EDCF6055590}">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This does not have to be completely exhaustive list but enough to cover at least 80% of their sales</t>
      </text>
    </comment>
    <comment ref="C53" authorId="1" shapeId="0" xr:uid="{47CA2873-5E6D-4A65-A6B7-5AE83664CCE6}">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You can elaborate here.  I gave short  minimum length examples.</t>
      </text>
    </comment>
    <comment ref="C57" authorId="2" shapeId="0" xr:uid="{B9C9B20A-2F96-4DBD-BC49-399005345004}">
      <text>
        <t>[Commentaire à thread]
Votre version d’Excel vous permet de lire ce commentaire à thread. Toutefois, les modifications qui y sont apportées seront supprimées si le fichier est ouvert dans une version plus récente d’Excel. En savoir plus : https://go.microsoft.com/fwlink/?linkid=870924
Commentaire :
    Companies usually share this information</t>
      </text>
    </comment>
  </commentList>
</comments>
</file>

<file path=xl/sharedStrings.xml><?xml version="1.0" encoding="utf-8"?>
<sst xmlns="http://schemas.openxmlformats.org/spreadsheetml/2006/main" count="295" uniqueCount="277">
  <si>
    <t>Company Name</t>
  </si>
  <si>
    <t>Company Stock Market Ticker Symbol</t>
  </si>
  <si>
    <t>Brand</t>
  </si>
  <si>
    <t>Job</t>
  </si>
  <si>
    <t>Technically Superior Product</t>
  </si>
  <si>
    <t>Better Brand Awareness</t>
  </si>
  <si>
    <t>Better Packaging</t>
  </si>
  <si>
    <t>Better Distribution / Access</t>
  </si>
  <si>
    <t>Why Does Their Customers Buy From Them vs Competition?</t>
  </si>
  <si>
    <t>x</t>
  </si>
  <si>
    <t>Better Value</t>
  </si>
  <si>
    <t>Total Sales $ (at least 5 years)</t>
  </si>
  <si>
    <t>$Billions (change unit if not Billions)</t>
  </si>
  <si>
    <t>Place A Copy of Annual Reports Here</t>
  </si>
  <si>
    <t>Insert Object</t>
  </si>
  <si>
    <t>Create From File (Display as Icon)</t>
  </si>
  <si>
    <t xml:space="preserve">Information Found on </t>
  </si>
  <si>
    <t>Total Profit Before Taxes (at least 5 years) Operating Income</t>
  </si>
  <si>
    <t>Total Gross Margin %</t>
  </si>
  <si>
    <t>IYA</t>
  </si>
  <si>
    <t>% of Sales</t>
  </si>
  <si>
    <t>Explain why you see variation?</t>
  </si>
  <si>
    <t>Explain Trends</t>
  </si>
  <si>
    <t>For the most recent year, can you see details in how they spend their gross margin?</t>
  </si>
  <si>
    <t>Selling, General and Administrative</t>
  </si>
  <si>
    <t>How Much Do They Spend on R&amp;D?</t>
  </si>
  <si>
    <t>%</t>
  </si>
  <si>
    <t>$ Billions</t>
  </si>
  <si>
    <t>How Much Do They Spend on Advertising/Marketing?</t>
  </si>
  <si>
    <t>% Sales</t>
  </si>
  <si>
    <t>How Much other Selling General and Administrative Costs Are Still Missing?</t>
  </si>
  <si>
    <t>What are Trends in Stock Price?</t>
  </si>
  <si>
    <t>Index vs 2019</t>
  </si>
  <si>
    <t>What parts of our P&amp;L does this missing amount of money cover?</t>
  </si>
  <si>
    <t>What Are Dividends Paid Annuallly?</t>
  </si>
  <si>
    <t>$/share</t>
  </si>
  <si>
    <t>What trends do you see in divident and stock price?</t>
  </si>
  <si>
    <t>% of Stock Price</t>
  </si>
  <si>
    <t>How Many Employees Does The Company Have?</t>
  </si>
  <si>
    <t>What is profit per employee?</t>
  </si>
  <si>
    <t>What is Sales per employee?</t>
  </si>
  <si>
    <t>Does Company make more money off initial sale, repeat sales or service after the sale?</t>
  </si>
  <si>
    <t>repeat sales</t>
  </si>
  <si>
    <t>How did inflation influence their profitability?</t>
  </si>
  <si>
    <t>Are sales going up due to volume/demand increase or sale price?</t>
  </si>
  <si>
    <t>$Millions</t>
  </si>
  <si>
    <t>Are they investing a significant amount of their sales  or profits?</t>
  </si>
  <si>
    <t>What does the median P&amp;G employee make?</t>
  </si>
  <si>
    <t>Between Min</t>
  </si>
  <si>
    <t>and Max</t>
  </si>
  <si>
    <t>NO</t>
  </si>
  <si>
    <t>What Benefits Do They Talk About?</t>
  </si>
  <si>
    <t>Vacation</t>
  </si>
  <si>
    <t>Health Care</t>
  </si>
  <si>
    <t>Retirement</t>
  </si>
  <si>
    <t>Social Security and Medicare</t>
  </si>
  <si>
    <t>Other Misc</t>
  </si>
  <si>
    <t>Total % Add</t>
  </si>
  <si>
    <t>https://www.google.com/search?q=what+does+the+average+health+insurance+cost+per+employee+for+the+employer&amp;rlz=1C1GCEB_enUS979US979&amp;oq=what+does+the+average+health+insurance+cost+per+employee+for+the+employer&amp;gs_lcrp=EgZjaHJvbWUyBggAEEUYOdIBCTEwMjg2ajBqNKgCALACAQ&amp;sourceid=chrome&amp;ie=UTF-8</t>
  </si>
  <si>
    <t>US Government requirement</t>
  </si>
  <si>
    <t>Estimate</t>
  </si>
  <si>
    <t>What is % Add on Average Worker Salary</t>
  </si>
  <si>
    <t>Age of the Company (years)</t>
  </si>
  <si>
    <t>Competitor</t>
  </si>
  <si>
    <t>What Jobs Does Customer Pay This Company To Do For Them and Who are Big Competitors?</t>
  </si>
  <si>
    <t>Misc Life Insurance, Other Benefits</t>
  </si>
  <si>
    <t>Does the company distribute their own products and sell directly?</t>
  </si>
  <si>
    <t>Where are distribution centers?</t>
  </si>
  <si>
    <t>How quickly can a company receive the product they order? (days, weeks, months, years)</t>
  </si>
  <si>
    <t>What is the capital investment made annually and how much in depreciation do they have?</t>
  </si>
  <si>
    <t>Capital</t>
  </si>
  <si>
    <t>Depreciation</t>
  </si>
  <si>
    <t>What is typical inventories</t>
  </si>
  <si>
    <t>Total</t>
  </si>
  <si>
    <t>Cost of Goods Sold</t>
  </si>
  <si>
    <t>Approximate Days of COGS</t>
  </si>
  <si>
    <t>P&amp;G US Locations - Plants | Procter &amp; Gamble (pgcareers.com)</t>
  </si>
  <si>
    <t>Where are Manufacturing Locations in USA or global?</t>
  </si>
  <si>
    <t>unknown, but based upon inventory on hand &gt;30 days below, I would expect it to be fast</t>
  </si>
  <si>
    <t>calculated Sales * (1-%GM)</t>
  </si>
  <si>
    <t>Do you think this includes benefits?</t>
  </si>
  <si>
    <t>Comments on trends you see in inventory</t>
  </si>
  <si>
    <t>Does the company deliver direct to consumers or do they sell indirectly through retailers or distributors?</t>
  </si>
  <si>
    <t>indirectly through retailers and distributors</t>
  </si>
  <si>
    <t>DOES THE COMPANY MAKE TO ORDER OR DO THEY HAVE A LOT OF UNSOLD INVENTORY?</t>
  </si>
  <si>
    <t>How quickly can you a consumer get 1 of their products?</t>
  </si>
  <si>
    <t>today at many stores</t>
  </si>
  <si>
    <t>Can you find anything out about the company's productivity/efficiency growth?</t>
  </si>
  <si>
    <t>Employees</t>
  </si>
  <si>
    <t>Sales Millions</t>
  </si>
  <si>
    <t>Sales/Employee</t>
  </si>
  <si>
    <t>What are new companies in this category doing differently?</t>
  </si>
  <si>
    <t>DEMAND TARGET</t>
  </si>
  <si>
    <t>PROFIT / BOTTOM LINE</t>
  </si>
  <si>
    <t>GROSS MARGIN</t>
  </si>
  <si>
    <t>GM - MARKETING</t>
  </si>
  <si>
    <t>GM - OH - R&amp;D</t>
  </si>
  <si>
    <t>GM - OH</t>
  </si>
  <si>
    <t>STOCK DIVIDENDS</t>
  </si>
  <si>
    <t>STOCK PRICE</t>
  </si>
  <si>
    <t>MFG - STAFFING</t>
  </si>
  <si>
    <t>MFG - EQUIP</t>
  </si>
  <si>
    <t>STOCK TRENDS</t>
  </si>
  <si>
    <t>LOCATIONS (MFG/WHSE)</t>
  </si>
  <si>
    <t>LOGISTICS</t>
  </si>
  <si>
    <t>COGS</t>
  </si>
  <si>
    <t>CASH - WAREHOUSES</t>
  </si>
  <si>
    <t>SUPPLY STRATEGY</t>
  </si>
  <si>
    <t>INVENTORY TRENDS</t>
  </si>
  <si>
    <t>DEMAND ACCESS</t>
  </si>
  <si>
    <t>COMPETITION</t>
  </si>
  <si>
    <t>MATLS -</t>
  </si>
  <si>
    <t>Do you think this company makes their own raw materials?</t>
  </si>
  <si>
    <t>PARTNER OF THE YEAR</t>
  </si>
  <si>
    <t>END TO END SYNCHRONIZATION PARTNER</t>
  </si>
  <si>
    <t>SMALL, DIVERSE, EMERGING PARTNER</t>
  </si>
  <si>
    <t>SUPPLIER EXCELLENCE AWARDS</t>
  </si>
  <si>
    <t>Who are material suppliers for your company?</t>
  </si>
  <si>
    <t>Do Manufacturing Sites Work Every Day of the Weeek?</t>
  </si>
  <si>
    <t>THRUPUT - STAFFING RATES?</t>
  </si>
  <si>
    <t>THRUPUT SCHEDULE</t>
  </si>
  <si>
    <t>Earnings Per Share</t>
  </si>
  <si>
    <t>STOCK BUYBACKS/EPS</t>
  </si>
  <si>
    <t>Date</t>
  </si>
  <si>
    <t>Value</t>
  </si>
  <si>
    <t>$ Millions Bought</t>
  </si>
  <si>
    <t>SUPPLY CHAIN INTERESTING</t>
  </si>
  <si>
    <t>SUSTAINABILITY GOALS</t>
  </si>
  <si>
    <t>SUPPLY CHAIN RESILIENCE/DISRUPTION</t>
  </si>
  <si>
    <t>How did company weather a recent supply chain disruption?</t>
  </si>
  <si>
    <t>COMPANY</t>
  </si>
  <si>
    <t>YOUR NAME</t>
  </si>
  <si>
    <t>MAJOR</t>
  </si>
  <si>
    <t>MODELING?</t>
  </si>
  <si>
    <t>DEMAND - NEED/COMPETITORS</t>
  </si>
  <si>
    <t>TOTAL SALES / TOPLINE</t>
  </si>
  <si>
    <t>Year Company Was Founded</t>
  </si>
  <si>
    <t>DEMAND</t>
  </si>
  <si>
    <t>PROFIT</t>
  </si>
  <si>
    <t>$/yr (Billions)</t>
  </si>
  <si>
    <t>SHAREHOLDER PERFORMANCE</t>
  </si>
  <si>
    <t>Why Does Company Buy Back Stock or why don't they?</t>
  </si>
  <si>
    <t>Stock Buybacks &amp; Earnings Per Share</t>
  </si>
  <si>
    <t>Index to First Year</t>
  </si>
  <si>
    <t>MATERIALS</t>
  </si>
  <si>
    <t>VALUE ADD MANUFACTURING</t>
  </si>
  <si>
    <t>CASH</t>
  </si>
  <si>
    <t>MODELING</t>
  </si>
  <si>
    <t>SUSTAINABILITY</t>
  </si>
  <si>
    <t>COMPETITION &amp; SUPPLY CHAIN</t>
  </si>
  <si>
    <t>YOUR NAME AND COMPANY</t>
  </si>
  <si>
    <t>Sacha LAMANDE--LEROUX</t>
  </si>
  <si>
    <t>Mechanical Engineering</t>
  </si>
  <si>
    <t>Philip Morris</t>
  </si>
  <si>
    <t>PM</t>
  </si>
  <si>
    <t>Traditional Cigarettes</t>
  </si>
  <si>
    <t>Marlboro / L&amp;M / Chesterfiels / Philip Morris</t>
  </si>
  <si>
    <t>BAT, JTI, Imperial Brands</t>
  </si>
  <si>
    <t>Heated Tobacco Products</t>
  </si>
  <si>
    <t>iQos</t>
  </si>
  <si>
    <t>BAT, JTI, KT&amp;G</t>
  </si>
  <si>
    <t>E-cigarettes</t>
  </si>
  <si>
    <t>iQos VEEV</t>
  </si>
  <si>
    <t>JUUL Labs, BAT, JTI, NJOY</t>
  </si>
  <si>
    <t>Oral Nicotine Pouches</t>
  </si>
  <si>
    <t>Zyn</t>
  </si>
  <si>
    <t>BAT, Altria, JTI</t>
  </si>
  <si>
    <t>à voir</t>
  </si>
  <si>
    <t>Page 1</t>
  </si>
  <si>
    <t xml:space="preserve">The Overall Trends are up for sales. The biggest single year jump was in 2023 with a 10.7% rise due to volume growth  and a corresponding positive product mix impact, as well as favorable combustible tobacco pricing. Furthermore, the sales for no-smoke products has also increased.  However, there was a slight decrease in 2020 due primarily to unfavorable combustible tobacco volume/mix which was exacerbated by pandemic-related headwinds. Overall Trends are up for sales.  </t>
  </si>
  <si>
    <t xml:space="preserve">Inflation drove up the costs of raw materials which has led to higher manufacturing expenses. Wages and administrative costs also increased. To address inflation PMI increased product prices to maintain profit margins. </t>
  </si>
  <si>
    <t>2019 pg 28</t>
  </si>
  <si>
    <t>2020 pg 31</t>
  </si>
  <si>
    <t>2021 pg 35</t>
  </si>
  <si>
    <t>2022 pg 39</t>
  </si>
  <si>
    <t>2023 pg 40</t>
  </si>
  <si>
    <t>page 21, 2, 32 (Consolidated Statements of Earnings on each annual report)</t>
  </si>
  <si>
    <t>20360$ (2022 pg 70)</t>
  </si>
  <si>
    <t>22,281$ (2023 pg 79)</t>
  </si>
  <si>
    <t>21,375$ (2021 pg 65)</t>
  </si>
  <si>
    <t>19,125 (2020 pg 58)</t>
  </si>
  <si>
    <t>19,292 (2019 pg 53)</t>
  </si>
  <si>
    <t>06/21/2024</t>
  </si>
  <si>
    <t>06/22/2023</t>
  </si>
  <si>
    <t>06/30/2022</t>
  </si>
  <si>
    <t>https://www.nasdaq.com/market-activity/stocks/pm/dividend-history</t>
  </si>
  <si>
    <t>06/24/2021</t>
  </si>
  <si>
    <t>06/19/2020</t>
  </si>
  <si>
    <t>EPS Index vs 2019</t>
  </si>
  <si>
    <t>Philip Morris EPS - Earnings per Share 2010-2024 | PM | MacroTrends</t>
  </si>
  <si>
    <t>958,7K</t>
  </si>
  <si>
    <t>24,43M</t>
  </si>
  <si>
    <t>795,63K</t>
  </si>
  <si>
    <t>1,31M</t>
  </si>
  <si>
    <t>788,47K</t>
  </si>
  <si>
    <t>https://www.tipranks.com/stocks/pm/buybacks</t>
  </si>
  <si>
    <t>224,29M</t>
  </si>
  <si>
    <t>691,65M</t>
  </si>
  <si>
    <t>97,48M</t>
  </si>
  <si>
    <t>995,9K</t>
  </si>
  <si>
    <t>12,47M</t>
  </si>
  <si>
    <t>394,54K</t>
  </si>
  <si>
    <t>440,51K</t>
  </si>
  <si>
    <t>645,61K</t>
  </si>
  <si>
    <t>12,51M</t>
  </si>
  <si>
    <t>221,79K</t>
  </si>
  <si>
    <t>460,97K</t>
  </si>
  <si>
    <t>402,87K</t>
  </si>
  <si>
    <t>11,53M</t>
  </si>
  <si>
    <t>220,65K</t>
  </si>
  <si>
    <t>325,02K</t>
  </si>
  <si>
    <t>https://www.indeed.com/cmp/Philip-Morris-International</t>
  </si>
  <si>
    <t>Aurora Starting Salary $41.61/hr
$86,560/yr (hourly rate * 2080 hours/year)</t>
  </si>
  <si>
    <t>Stamford $84-$126.5K/yr see left</t>
  </si>
  <si>
    <t>https://join.pmicareers.com/gb/en/job/PMIPMIGB880EXTERNALENGB/Quality-Control-Engineer?utm_source=indeed&amp;utm_medium=phenom-feeds&amp;source=Indeed</t>
  </si>
  <si>
    <t>https://join.pmicareers.com/gb/en/job/PMIPMIGB2615EXTERNALENGB/Executive-Assistant?utm_source=indeed&amp;utm_medium=phenom-feeds&amp;source=Indeed</t>
  </si>
  <si>
    <t>We see that in past 5 years, sales per employee has gone up so this implies that either rate or reliability is going up</t>
  </si>
  <si>
    <t>https://www.macrotrends.net/stocks/charts/PM/philip-morris/number-of-employees</t>
  </si>
  <si>
    <t>Earnings Per Share grew faster than actual profit.  This is because company bought back stock so this is a good way for a company that is PMI's engagement to buy back stock is influenced by several factors. By buying back stock actions, the company increased its EPS which is perceived positively by the investors. This makes PMI gain more trust and reliability in the investor's eyes. The same earnings pie cut into fewer slices is worth a greater share of the earnings. By reducing share count, buybacks increase the stock's potential upside for shareholders who want to remain owners.</t>
  </si>
  <si>
    <t xml:space="preserve">Dividend and stock prices have increased consisently between 2019 and 2024. These increases demonstrate the company's reliability and attractiveness to income-focused investors. This rise is also tied to the company's transition to reduced-risk products and strategic investments. This shows that PMI is committed to returning value to its shareholders. Finally, the steady growth in dividends reflects strong cash control and effective management. </t>
  </si>
  <si>
    <t>PMI does not make their own materials. They rely on farmers around the world and add value to their items during the manufacturing process.</t>
  </si>
  <si>
    <t xml:space="preserve">2 locations in the US : </t>
  </si>
  <si>
    <t>Richmond, VA (~1/2 cigarettes sold in the US)</t>
  </si>
  <si>
    <t>Chester, VA</t>
  </si>
  <si>
    <t>Aurora, CO (opens in 2025, dedicated to ZYN production)</t>
  </si>
  <si>
    <t>no</t>
  </si>
  <si>
    <t>see above map (confidential information)</t>
  </si>
  <si>
    <t>2019 pg55</t>
  </si>
  <si>
    <t>2020 pg60</t>
  </si>
  <si>
    <t>2021 pg67</t>
  </si>
  <si>
    <t>2022 pg72</t>
  </si>
  <si>
    <t>2023 pg81</t>
  </si>
  <si>
    <t>2023 pg 123</t>
  </si>
  <si>
    <t>pmi-integrated-report-2023.pdf</t>
  </si>
  <si>
    <t>PMI aims to reduce its product and operational impacts by phasing out cigarettes through the promotion of smoke-free alternatives, minimizing post-consumer waste with recycling programs and sustainable packaging, cutting greenhouse gas emissions across its value chain to align with the Paris Agreement, and preserving ecosystems by restoring biodiversity and promoting sustainable land use in its operations.</t>
  </si>
  <si>
    <t>Leaf Tobacco</t>
  </si>
  <si>
    <t>Other Raw Matls</t>
  </si>
  <si>
    <t>Finished products</t>
  </si>
  <si>
    <t xml:space="preserve">Their approximate days of COGS is very high so PMI probably primarily follows a make-to-stock production strategy rather than make-to-order. </t>
  </si>
  <si>
    <t>R&amp;D for better and more durable smoke-free products</t>
  </si>
  <si>
    <t>Technological Optimization (more efficient heating systems, more ergonomic designs, …)</t>
  </si>
  <si>
    <t>Top Philip Morris International Alternatives, Competitors</t>
  </si>
  <si>
    <t xml:space="preserve">Mostly due to pricing. The demand for cigarettes has been decreasing over the past years due to the emergence of smoke-free products.  </t>
  </si>
  <si>
    <t>PMI explicitly mentions in their annual reports that higher manufacturing costs impacted profits, particularly in 2022 and 2023. Inflation led to increased wages and operational expenses, affecting margins. PMI's ongoing investment in smoke-free products (IQOS) and infrastructure expansion contributes to fluctuations. While these investments are necessary for long-term growth, they temporarily lower profit margins. Strong growth in regions like Asia or the EU in 2021 contributed to higher profits especially in 2019 and 2020.</t>
  </si>
  <si>
    <t>There has been a general increase in total inventory levels from 2019 (9,235) to 2023 (10,774). The leaf tobacco inventory shows a slight decrease in 2023  compared to 2020 even though the Other Raw Materials and Finished Products Inventories have steadily increased since 2019 probably due to the company's effort to shift its production towards the smoke-free industry. The biggest single jump ocurred in 2020 at 365.8 days, which may be linked to reduced sales during the COVID-19 pandemic.</t>
  </si>
  <si>
    <t>Philip Morris wins Supply Chain Management Award - Supply Chain Movement</t>
  </si>
  <si>
    <t>PMI wins Supply Chain Management Award</t>
  </si>
  <si>
    <t>Philip Morris to invest $232 million to expand ZYN production at Kentucky plant | Reuters</t>
  </si>
  <si>
    <t>They are consistently spending slightly more than existing depreciation to keep depreciation relatively constant over time.  In 2020 and 2021, likely due to pandemic limiting spending, they invested less extra vs existing depreciation. PMI allocates annual investments that are slightly superior compared to depreciation (almost 2x),  which shows effort to maintain or to replace the existing stock acts. Capital expenditures remain relatively stable between 2019 and 2023. Before that, the pandemic slightly diminished the additional investments beyond depreciation. This is a careful and targeted strategy, focusing on dealing with the investers without massively investing.</t>
  </si>
  <si>
    <t>Philip Morris International Annual EPS</t>
  </si>
  <si>
    <t>Not cheapest but has the best value considering technology, design and quality</t>
  </si>
  <si>
    <t>not especially for cigarettes, but yes for smoke-free products</t>
  </si>
  <si>
    <t>no…</t>
  </si>
  <si>
    <t>Mediterranean Shipping Company (won 2021 CPO Award)</t>
  </si>
  <si>
    <t>PMI Supplier Recognition Awards 2021- Honoring agents of change | Phillip Morris International</t>
  </si>
  <si>
    <t>Stefanini (service desk, local technical support)</t>
  </si>
  <si>
    <t>E2open (provided numerical help to foster transition towards smoke-free supply chain)</t>
  </si>
  <si>
    <t>River Logic (created digital twin of global manufacturing network)</t>
  </si>
  <si>
    <t>Farmers all around the world</t>
  </si>
  <si>
    <t>26000+ local suppliers worldwide (most of them are small companies addressing specific needs)</t>
  </si>
  <si>
    <t>Holmen Iggesund (virgin fiber paperboard manufacturer), won Sustainability Award</t>
  </si>
  <si>
    <t>Intretech (produces intelligent control components &amp; consumer electronic products), won Value Creation Award</t>
  </si>
  <si>
    <t>TDK (produces passive components, sensors, power supplies, energy devices,…), won Innovation Award</t>
  </si>
  <si>
    <t>MANE (flavor house), won Long-lasting relationships awards</t>
  </si>
  <si>
    <t>CMA CGM, won sustainability award in 2022</t>
  </si>
  <si>
    <t>EFESO Consulting, Value Creation Award in 2022</t>
  </si>
  <si>
    <t>Amazon Web Services, Innovation Award in 2022</t>
  </si>
  <si>
    <t>Unfortunately, a lot of data is missing for confidentiality reasons. PMI does not produce that many products, however there still lacks a lot of information to be able to create a resilient supply chain. The producer data is not given, which makes it impossible to calculate the materials cost (since they vary depending on the producing country), the logistics cost (are the raw materials transported by plane, ship, trucks ?). Furthermore, we can not determine an accurate thruput since we don't know what the production rate is even though we have a number of products sold per year for each region in the world. With this spreadsheet, we can still have a good understanding of what PMI's transitionning into (their attempt to shift their market towards a fully smoke-free business)</t>
  </si>
  <si>
    <t>Do you think you have enough information to start to model a product PMI makes?</t>
  </si>
  <si>
    <t>PMI did not specifically grow sales during the pandemic, however they prioritized the well-being of their workforce and collaborated closely with their suppliers to mitigate disruptions. They also demonstrated agility by repurposing parts of their value chain to produce alcohol-based hand sanitizers in response to increased demand and supply shortages during the pandemic.</t>
  </si>
  <si>
    <t>Sales, Administrative tasks, Other Costs and Overhead Charges</t>
  </si>
  <si>
    <t>No info found</t>
  </si>
  <si>
    <t>About PMI - Philip Morris International</t>
  </si>
  <si>
    <t>no information for plant manufacturer itself</t>
  </si>
  <si>
    <t>Philip Morris International Employee Benefit: Vacation &amp; Paid Time Off | Glassdoor</t>
  </si>
  <si>
    <t>5 Weeks apparently</t>
  </si>
  <si>
    <t>not much information found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</si>
</sst>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quot;$&quot;#,##0_);[Red]\(&quot;$&quot;#,##0\)"/>
    <numFmt numFmtId="165" formatCode="&quot;$&quot;#,##0.00_);[Red]\(&quot;$&quot;#,##0.00\)"/>
    <numFmt numFmtId="166" formatCode="&quot;$&quot;#,##0.0"/>
    <numFmt numFmtId="167" formatCode="&quot;$&quot;#,##0.00"/>
    <numFmt numFmtId="168" formatCode="0.0%"/>
    <numFmt numFmtId="169" formatCode="&quot;$&quot;#,##0"/>
    <numFmt numFmtId="170" formatCode="0.0"/>
  </numFmts>
  <fonts count="26" x14ac:knownFonts="1">
    <font>
      <sz val="11"/>
      <color theme="1"/>
      <name val="Calibri"/>
      <family val="2"/>
      <scheme val="minor"/>
    </font>
    <font>
      <sz val="11"/>
      <color theme="1"/>
      <name val="Calibri"/>
      <family val="2"/>
      <scheme val="minor"/>
    </font>
    <font>
      <b/>
      <sz val="11"/>
      <color theme="1"/>
      <name val="Calibri"/>
      <family val="2"/>
      <scheme val="minor"/>
    </font>
    <font>
      <b/>
      <sz val="11"/>
      <color rgb="FFFF0000"/>
      <name val="Calibri"/>
      <family val="2"/>
      <scheme val="minor"/>
    </font>
    <font>
      <b/>
      <sz val="11"/>
      <color theme="0"/>
      <name val="Calibri"/>
      <family val="2"/>
      <scheme val="minor"/>
    </font>
    <font>
      <sz val="11"/>
      <color theme="0"/>
      <name val="Calibri"/>
      <family val="2"/>
      <scheme val="minor"/>
    </font>
    <font>
      <u/>
      <sz val="11"/>
      <color theme="10"/>
      <name val="Calibri"/>
      <family val="2"/>
      <scheme val="minor"/>
    </font>
    <font>
      <b/>
      <sz val="8"/>
      <color rgb="FF444444"/>
      <name val="Arial"/>
      <family val="2"/>
    </font>
    <font>
      <b/>
      <sz val="8"/>
      <color rgb="FF1A1A1A"/>
      <name val="Roboto Condensed"/>
    </font>
    <font>
      <sz val="8"/>
      <color rgb="FF1A1A1A"/>
      <name val="Roboto Condensed"/>
    </font>
    <font>
      <b/>
      <sz val="8"/>
      <color rgb="FF444444"/>
      <name val="Roboto"/>
    </font>
    <font>
      <sz val="8"/>
      <color rgb="FF444444"/>
      <name val="Roboto"/>
    </font>
    <font>
      <sz val="11"/>
      <name val="Calibri"/>
      <family val="2"/>
      <scheme val="minor"/>
    </font>
    <font>
      <b/>
      <sz val="11"/>
      <name val="Calibri"/>
      <family val="2"/>
      <scheme val="minor"/>
    </font>
    <font>
      <sz val="11"/>
      <color rgb="FFFF0000"/>
      <name val="Calibri"/>
      <family val="2"/>
      <scheme val="minor"/>
    </font>
    <font>
      <sz val="36"/>
      <color theme="1"/>
      <name val="Calibri"/>
      <family val="2"/>
      <scheme val="minor"/>
    </font>
    <font>
      <b/>
      <sz val="36"/>
      <color theme="1"/>
      <name val="Calibri"/>
      <family val="2"/>
      <scheme val="minor"/>
    </font>
    <font>
      <b/>
      <sz val="22"/>
      <color theme="1"/>
      <name val="Calibri"/>
      <family val="2"/>
      <scheme val="minor"/>
    </font>
    <font>
      <b/>
      <sz val="28"/>
      <color theme="1"/>
      <name val="Calibri"/>
      <family val="2"/>
      <scheme val="minor"/>
    </font>
    <font>
      <b/>
      <sz val="11"/>
      <color rgb="FF1A1A1A"/>
      <name val="Roboto Condensed"/>
    </font>
    <font>
      <sz val="11"/>
      <color rgb="FF1A1A1A"/>
      <name val="Roboto Condensed"/>
    </font>
    <font>
      <b/>
      <sz val="36"/>
      <color theme="0"/>
      <name val="Calibri"/>
      <family val="2"/>
      <scheme val="minor"/>
    </font>
    <font>
      <b/>
      <sz val="28"/>
      <color theme="0"/>
      <name val="Calibri"/>
      <family val="2"/>
      <scheme val="minor"/>
    </font>
    <font>
      <b/>
      <sz val="24"/>
      <color theme="0"/>
      <name val="Calibri"/>
      <family val="2"/>
      <scheme val="minor"/>
    </font>
    <font>
      <sz val="8"/>
      <name val="Calibri"/>
      <family val="2"/>
      <scheme val="minor"/>
    </font>
    <font>
      <b/>
      <sz val="8"/>
      <color theme="1"/>
      <name val="Arial"/>
      <family val="2"/>
    </font>
  </fonts>
  <fills count="12">
    <fill>
      <patternFill patternType="none"/>
    </fill>
    <fill>
      <patternFill patternType="gray125"/>
    </fill>
    <fill>
      <patternFill patternType="solid">
        <fgColor rgb="FFFFFF00"/>
        <bgColor indexed="64"/>
      </patternFill>
    </fill>
    <fill>
      <patternFill patternType="solid">
        <fgColor theme="4" tint="0.59999389629810485"/>
        <bgColor indexed="64"/>
      </patternFill>
    </fill>
    <fill>
      <patternFill patternType="solid">
        <fgColor theme="3" tint="0.59999389629810485"/>
        <bgColor indexed="64"/>
      </patternFill>
    </fill>
    <fill>
      <patternFill patternType="solid">
        <fgColor rgb="FFFF0000"/>
        <bgColor indexed="64"/>
      </patternFill>
    </fill>
    <fill>
      <patternFill patternType="solid">
        <fgColor rgb="FFFFFFFF"/>
        <bgColor indexed="64"/>
      </patternFill>
    </fill>
    <fill>
      <patternFill patternType="solid">
        <fgColor rgb="FF92D050"/>
        <bgColor indexed="64"/>
      </patternFill>
    </fill>
    <fill>
      <patternFill patternType="solid">
        <fgColor rgb="FFFFC000"/>
        <bgColor indexed="64"/>
      </patternFill>
    </fill>
    <fill>
      <patternFill patternType="solid">
        <fgColor rgb="FFFFCCFF"/>
        <bgColor indexed="64"/>
      </patternFill>
    </fill>
    <fill>
      <patternFill patternType="solid">
        <fgColor rgb="FF00B0F0"/>
        <bgColor indexed="64"/>
      </patternFill>
    </fill>
    <fill>
      <patternFill patternType="solid">
        <fgColor theme="1"/>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right/>
      <top style="medium">
        <color rgb="FFE6E6E6"/>
      </top>
      <bottom/>
      <diagonal/>
    </border>
    <border>
      <left/>
      <right/>
      <top style="medium">
        <color rgb="FFE6E6E6"/>
      </top>
      <bottom style="medium">
        <color rgb="FFE6E6E6"/>
      </bottom>
      <diagonal/>
    </border>
    <border>
      <left/>
      <right/>
      <top/>
      <bottom style="medium">
        <color rgb="FFDDDDDD"/>
      </bottom>
      <diagonal/>
    </border>
    <border>
      <left/>
      <right/>
      <top style="medium">
        <color rgb="FFDDDDDD"/>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n">
        <color indexed="64"/>
      </top>
      <bottom/>
      <diagonal/>
    </border>
    <border>
      <left/>
      <right/>
      <top/>
      <bottom style="thin">
        <color indexed="64"/>
      </bottom>
      <diagonal/>
    </border>
  </borders>
  <cellStyleXfs count="3">
    <xf numFmtId="0" fontId="0" fillId="0" borderId="0"/>
    <xf numFmtId="9" fontId="1" fillId="0" borderId="0" applyFont="0" applyFill="0" applyBorder="0" applyAlignment="0" applyProtection="0"/>
    <xf numFmtId="0" fontId="6" fillId="0" borderId="0" applyNumberFormat="0" applyFill="0" applyBorder="0" applyAlignment="0" applyProtection="0"/>
  </cellStyleXfs>
  <cellXfs count="106">
    <xf numFmtId="0" fontId="0" fillId="0" borderId="0" xfId="0"/>
    <xf numFmtId="0" fontId="0" fillId="2" borderId="0" xfId="0" applyFill="1"/>
    <xf numFmtId="0" fontId="0" fillId="2" borderId="1" xfId="0" applyFill="1" applyBorder="1"/>
    <xf numFmtId="0" fontId="0" fillId="0" borderId="1" xfId="0" applyBorder="1"/>
    <xf numFmtId="0" fontId="0" fillId="3" borderId="0" xfId="0" applyFill="1"/>
    <xf numFmtId="0" fontId="2" fillId="3" borderId="0" xfId="0" applyFont="1" applyFill="1"/>
    <xf numFmtId="0" fontId="2" fillId="2" borderId="0" xfId="0" applyFont="1" applyFill="1"/>
    <xf numFmtId="0" fontId="2" fillId="2" borderId="1" xfId="0" applyFont="1" applyFill="1" applyBorder="1"/>
    <xf numFmtId="0" fontId="0" fillId="0" borderId="1" xfId="0" applyBorder="1" applyAlignment="1">
      <alignment horizontal="center"/>
    </xf>
    <xf numFmtId="166" fontId="0" fillId="2" borderId="1" xfId="0" applyNumberFormat="1" applyFill="1" applyBorder="1" applyAlignment="1">
      <alignment horizontal="center"/>
    </xf>
    <xf numFmtId="168" fontId="0" fillId="0" borderId="0" xfId="1" applyNumberFormat="1" applyFont="1"/>
    <xf numFmtId="0" fontId="2" fillId="3" borderId="1" xfId="0" applyFont="1" applyFill="1" applyBorder="1"/>
    <xf numFmtId="0" fontId="2" fillId="0" borderId="0" xfId="0" applyFont="1"/>
    <xf numFmtId="10" fontId="2" fillId="2" borderId="0" xfId="0" applyNumberFormat="1" applyFont="1" applyFill="1"/>
    <xf numFmtId="10" fontId="2" fillId="2" borderId="1" xfId="0" applyNumberFormat="1" applyFont="1" applyFill="1" applyBorder="1"/>
    <xf numFmtId="164" fontId="0" fillId="2" borderId="0" xfId="0" applyNumberFormat="1" applyFill="1"/>
    <xf numFmtId="165" fontId="0" fillId="2" borderId="0" xfId="0" applyNumberFormat="1" applyFill="1"/>
    <xf numFmtId="0" fontId="2" fillId="4" borderId="0" xfId="0" applyFont="1" applyFill="1"/>
    <xf numFmtId="14" fontId="2" fillId="2" borderId="1" xfId="0" applyNumberFormat="1" applyFont="1" applyFill="1" applyBorder="1"/>
    <xf numFmtId="3" fontId="0" fillId="2" borderId="0" xfId="0" applyNumberFormat="1" applyFill="1"/>
    <xf numFmtId="169" fontId="3" fillId="2" borderId="0" xfId="0" applyNumberFormat="1" applyFont="1" applyFill="1"/>
    <xf numFmtId="0" fontId="0" fillId="0" borderId="0" xfId="0" applyAlignment="1">
      <alignment horizontal="left"/>
    </xf>
    <xf numFmtId="0" fontId="0" fillId="0" borderId="0" xfId="0" applyAlignment="1">
      <alignment horizontal="left" vertical="top"/>
    </xf>
    <xf numFmtId="164" fontId="2" fillId="2" borderId="0" xfId="0" applyNumberFormat="1" applyFont="1" applyFill="1"/>
    <xf numFmtId="10" fontId="0" fillId="2" borderId="1" xfId="0" applyNumberFormat="1" applyFill="1" applyBorder="1" applyAlignment="1">
      <alignment horizontal="center"/>
    </xf>
    <xf numFmtId="168" fontId="0" fillId="2" borderId="1" xfId="1" applyNumberFormat="1" applyFont="1" applyFill="1" applyBorder="1" applyAlignment="1">
      <alignment horizontal="center"/>
    </xf>
    <xf numFmtId="9" fontId="0" fillId="2" borderId="1" xfId="0" applyNumberFormat="1" applyFill="1" applyBorder="1" applyAlignment="1">
      <alignment horizontal="center"/>
    </xf>
    <xf numFmtId="10" fontId="0" fillId="0" borderId="1" xfId="0" applyNumberFormat="1" applyBorder="1" applyAlignment="1">
      <alignment horizontal="center"/>
    </xf>
    <xf numFmtId="0" fontId="0" fillId="2" borderId="1" xfId="0" applyFill="1" applyBorder="1" applyAlignment="1">
      <alignment horizontal="left"/>
    </xf>
    <xf numFmtId="168" fontId="2" fillId="0" borderId="0" xfId="1" applyNumberFormat="1" applyFont="1" applyAlignment="1">
      <alignment horizontal="left"/>
    </xf>
    <xf numFmtId="168" fontId="0" fillId="0" borderId="0" xfId="1" applyNumberFormat="1" applyFont="1" applyAlignment="1">
      <alignment horizontal="left"/>
    </xf>
    <xf numFmtId="0" fontId="2" fillId="0" borderId="0" xfId="0" applyFont="1" applyAlignment="1">
      <alignment horizontal="left"/>
    </xf>
    <xf numFmtId="167" fontId="0" fillId="0" borderId="0" xfId="0" applyNumberFormat="1" applyAlignment="1">
      <alignment horizontal="left"/>
    </xf>
    <xf numFmtId="9" fontId="0" fillId="0" borderId="0" xfId="1" applyFont="1" applyAlignment="1">
      <alignment horizontal="left"/>
    </xf>
    <xf numFmtId="0" fontId="0" fillId="0" borderId="1" xfId="0" applyBorder="1" applyAlignment="1">
      <alignment horizontal="left"/>
    </xf>
    <xf numFmtId="165" fontId="0" fillId="0" borderId="1" xfId="0" applyNumberFormat="1" applyBorder="1" applyAlignment="1">
      <alignment horizontal="center"/>
    </xf>
    <xf numFmtId="169" fontId="0" fillId="2" borderId="1" xfId="0" applyNumberFormat="1" applyFill="1" applyBorder="1" applyAlignment="1">
      <alignment horizontal="center"/>
    </xf>
    <xf numFmtId="169" fontId="0" fillId="0" borderId="0" xfId="0" applyNumberFormat="1"/>
    <xf numFmtId="167" fontId="0" fillId="0" borderId="0" xfId="0" applyNumberFormat="1"/>
    <xf numFmtId="170" fontId="3" fillId="2" borderId="0" xfId="0" applyNumberFormat="1" applyFont="1" applyFill="1"/>
    <xf numFmtId="0" fontId="0" fillId="2" borderId="0" xfId="0" applyFill="1" applyAlignment="1">
      <alignment horizontal="left"/>
    </xf>
    <xf numFmtId="0" fontId="6" fillId="0" borderId="0" xfId="2"/>
    <xf numFmtId="169" fontId="2" fillId="2" borderId="1" xfId="0" applyNumberFormat="1" applyFont="1" applyFill="1" applyBorder="1"/>
    <xf numFmtId="0" fontId="0" fillId="3" borderId="0" xfId="0" applyFill="1" applyAlignment="1">
      <alignment horizontal="left"/>
    </xf>
    <xf numFmtId="0" fontId="2" fillId="2" borderId="0" xfId="0" applyFont="1" applyFill="1" applyAlignment="1">
      <alignment horizontal="center" vertical="center"/>
    </xf>
    <xf numFmtId="166" fontId="3" fillId="2" borderId="0" xfId="0" applyNumberFormat="1" applyFont="1" applyFill="1"/>
    <xf numFmtId="0" fontId="2" fillId="0" borderId="1" xfId="0" applyFont="1" applyBorder="1"/>
    <xf numFmtId="0" fontId="2" fillId="0" borderId="1" xfId="0" applyFont="1" applyBorder="1" applyAlignment="1">
      <alignment horizontal="left"/>
    </xf>
    <xf numFmtId="0" fontId="5" fillId="5" borderId="0" xfId="0" applyFont="1" applyFill="1"/>
    <xf numFmtId="0" fontId="4" fillId="5" borderId="0" xfId="0" applyFont="1" applyFill="1"/>
    <xf numFmtId="0" fontId="7" fillId="2" borderId="0" xfId="0" applyFont="1" applyFill="1" applyAlignment="1">
      <alignment vertical="center" wrapText="1"/>
    </xf>
    <xf numFmtId="0" fontId="2" fillId="2" borderId="0" xfId="0" applyFont="1" applyFill="1" applyAlignment="1">
      <alignment horizontal="left" vertical="center" wrapText="1" indent="1"/>
    </xf>
    <xf numFmtId="0" fontId="7" fillId="2" borderId="0" xfId="0" applyFont="1" applyFill="1" applyAlignment="1">
      <alignment horizontal="left" vertical="center" wrapText="1" indent="1"/>
    </xf>
    <xf numFmtId="0" fontId="8" fillId="6" borderId="0" xfId="0" applyFont="1" applyFill="1" applyAlignment="1">
      <alignment horizontal="left" wrapText="1"/>
    </xf>
    <xf numFmtId="0" fontId="8" fillId="6" borderId="0" xfId="0" applyFont="1" applyFill="1" applyAlignment="1">
      <alignment horizontal="right" wrapText="1"/>
    </xf>
    <xf numFmtId="15" fontId="9" fillId="6" borderId="2" xfId="0" applyNumberFormat="1" applyFont="1" applyFill="1" applyBorder="1" applyAlignment="1">
      <alignment vertical="top" wrapText="1"/>
    </xf>
    <xf numFmtId="0" fontId="9" fillId="6" borderId="2" xfId="0" applyFont="1" applyFill="1" applyBorder="1" applyAlignment="1">
      <alignment horizontal="right" vertical="top" wrapText="1"/>
    </xf>
    <xf numFmtId="15" fontId="9" fillId="6" borderId="3" xfId="0" applyNumberFormat="1" applyFont="1" applyFill="1" applyBorder="1" applyAlignment="1">
      <alignment vertical="top" wrapText="1"/>
    </xf>
    <xf numFmtId="0" fontId="9" fillId="6" borderId="3" xfId="0" applyFont="1" applyFill="1" applyBorder="1" applyAlignment="1">
      <alignment horizontal="right" vertical="top" wrapText="1"/>
    </xf>
    <xf numFmtId="15" fontId="9" fillId="6" borderId="0" xfId="0" applyNumberFormat="1" applyFont="1" applyFill="1" applyAlignment="1">
      <alignment vertical="top" wrapText="1"/>
    </xf>
    <xf numFmtId="0" fontId="9" fillId="6" borderId="0" xfId="0" applyFont="1" applyFill="1" applyAlignment="1">
      <alignment horizontal="right" vertical="top" wrapText="1"/>
    </xf>
    <xf numFmtId="0" fontId="11" fillId="6" borderId="5" xfId="0" applyFont="1" applyFill="1" applyBorder="1" applyAlignment="1">
      <alignment horizontal="center" vertical="center" wrapText="1"/>
    </xf>
    <xf numFmtId="165" fontId="11" fillId="6" borderId="5" xfId="0" applyNumberFormat="1" applyFont="1" applyFill="1" applyBorder="1" applyAlignment="1">
      <alignment horizontal="center" vertical="center" wrapText="1"/>
    </xf>
    <xf numFmtId="165" fontId="2" fillId="2" borderId="1" xfId="1" applyNumberFormat="1" applyFont="1" applyFill="1" applyBorder="1" applyAlignment="1">
      <alignment horizontal="left"/>
    </xf>
    <xf numFmtId="0" fontId="0" fillId="2" borderId="1" xfId="0" applyFill="1" applyBorder="1" applyAlignment="1">
      <alignment horizontal="center"/>
    </xf>
    <xf numFmtId="0" fontId="0" fillId="2" borderId="0" xfId="0" applyFill="1" applyAlignment="1">
      <alignment horizontal="center"/>
    </xf>
    <xf numFmtId="0" fontId="14" fillId="0" borderId="0" xfId="0" applyFont="1" applyAlignment="1">
      <alignment horizontal="center"/>
    </xf>
    <xf numFmtId="0" fontId="2" fillId="2" borderId="1" xfId="0" applyFont="1" applyFill="1" applyBorder="1" applyAlignment="1">
      <alignment horizontal="center"/>
    </xf>
    <xf numFmtId="0" fontId="0" fillId="3" borderId="0" xfId="0" applyFill="1" applyAlignment="1">
      <alignment horizontal="center"/>
    </xf>
    <xf numFmtId="9" fontId="2" fillId="0" borderId="0" xfId="1" applyFont="1" applyAlignment="1">
      <alignment horizontal="center"/>
    </xf>
    <xf numFmtId="168" fontId="2" fillId="0" borderId="0" xfId="1" applyNumberFormat="1" applyFont="1" applyAlignment="1">
      <alignment horizontal="center"/>
    </xf>
    <xf numFmtId="15" fontId="19" fillId="6" borderId="0" xfId="0" applyNumberFormat="1" applyFont="1" applyFill="1" applyAlignment="1">
      <alignment vertical="top" wrapText="1"/>
    </xf>
    <xf numFmtId="14" fontId="2" fillId="2" borderId="1" xfId="0" applyNumberFormat="1" applyFont="1" applyFill="1" applyBorder="1" applyAlignment="1">
      <alignment horizontal="right"/>
    </xf>
    <xf numFmtId="0" fontId="6" fillId="0" borderId="0" xfId="2" applyAlignment="1">
      <alignment horizontal="left"/>
    </xf>
    <xf numFmtId="0" fontId="25" fillId="0" borderId="0" xfId="0" applyFont="1" applyAlignment="1">
      <alignment horizontal="left" vertical="center" wrapText="1" indent="1"/>
    </xf>
    <xf numFmtId="0" fontId="23" fillId="11" borderId="0" xfId="0" applyFont="1" applyFill="1" applyAlignment="1">
      <alignment horizontal="center" vertical="center" textRotation="90" wrapText="1"/>
    </xf>
    <xf numFmtId="0" fontId="23" fillId="11" borderId="10" xfId="0" applyFont="1" applyFill="1" applyBorder="1" applyAlignment="1">
      <alignment horizontal="center" vertical="center" textRotation="90" wrapText="1"/>
    </xf>
    <xf numFmtId="0" fontId="15" fillId="8" borderId="1" xfId="0" applyFont="1" applyFill="1" applyBorder="1" applyAlignment="1">
      <alignment horizontal="center" vertical="center" textRotation="90"/>
    </xf>
    <xf numFmtId="0" fontId="0" fillId="2" borderId="0" xfId="0" applyFill="1" applyAlignment="1">
      <alignment horizontal="left" vertical="top" wrapText="1"/>
    </xf>
    <xf numFmtId="0" fontId="16" fillId="7" borderId="6" xfId="0" applyFont="1" applyFill="1" applyBorder="1" applyAlignment="1">
      <alignment horizontal="center" vertical="center" textRotation="90"/>
    </xf>
    <xf numFmtId="0" fontId="16" fillId="7" borderId="7" xfId="0" applyFont="1" applyFill="1" applyBorder="1" applyAlignment="1">
      <alignment horizontal="center" vertical="center" textRotation="90"/>
    </xf>
    <xf numFmtId="0" fontId="16" fillId="7" borderId="8" xfId="0" applyFont="1" applyFill="1" applyBorder="1" applyAlignment="1">
      <alignment horizontal="center" vertical="center" textRotation="90"/>
    </xf>
    <xf numFmtId="0" fontId="18" fillId="8" borderId="9" xfId="0" applyFont="1" applyFill="1" applyBorder="1" applyAlignment="1">
      <alignment horizontal="center" vertical="center" textRotation="90" wrapText="1"/>
    </xf>
    <xf numFmtId="0" fontId="18" fillId="8" borderId="0" xfId="0" applyFont="1" applyFill="1" applyAlignment="1">
      <alignment horizontal="center" vertical="center" textRotation="90" wrapText="1"/>
    </xf>
    <xf numFmtId="0" fontId="18" fillId="8" borderId="10" xfId="0" applyFont="1" applyFill="1" applyBorder="1" applyAlignment="1">
      <alignment horizontal="center" vertical="center" textRotation="90" wrapText="1"/>
    </xf>
    <xf numFmtId="0" fontId="16" fillId="7" borderId="1" xfId="0" applyFont="1" applyFill="1" applyBorder="1" applyAlignment="1">
      <alignment horizontal="center" vertical="center" textRotation="90" wrapText="1"/>
    </xf>
    <xf numFmtId="0" fontId="16" fillId="9" borderId="1" xfId="0" applyFont="1" applyFill="1" applyBorder="1" applyAlignment="1">
      <alignment horizontal="center" vertical="center" textRotation="90"/>
    </xf>
    <xf numFmtId="0" fontId="10" fillId="6" borderId="4" xfId="0" applyFont="1" applyFill="1" applyBorder="1" applyAlignment="1">
      <alignment horizontal="center" wrapText="1"/>
    </xf>
    <xf numFmtId="15" fontId="20" fillId="2" borderId="0" xfId="0" applyNumberFormat="1" applyFont="1" applyFill="1" applyAlignment="1">
      <alignment horizontal="left" vertical="top" wrapText="1"/>
    </xf>
    <xf numFmtId="0" fontId="16" fillId="10" borderId="9" xfId="0" applyFont="1" applyFill="1" applyBorder="1" applyAlignment="1">
      <alignment horizontal="center" vertical="center" textRotation="90"/>
    </xf>
    <xf numFmtId="0" fontId="16" fillId="10" borderId="0" xfId="0" applyFont="1" applyFill="1" applyAlignment="1">
      <alignment horizontal="center" vertical="center" textRotation="90"/>
    </xf>
    <xf numFmtId="0" fontId="16" fillId="7" borderId="0" xfId="0" applyFont="1" applyFill="1" applyAlignment="1">
      <alignment horizontal="center" vertical="center" textRotation="90"/>
    </xf>
    <xf numFmtId="0" fontId="2" fillId="2" borderId="0" xfId="0" applyFont="1" applyFill="1" applyAlignment="1">
      <alignment horizontal="center" vertical="center" wrapText="1"/>
    </xf>
    <xf numFmtId="0" fontId="2" fillId="2" borderId="0" xfId="0" applyFont="1" applyFill="1" applyAlignment="1">
      <alignment horizontal="center" vertical="center"/>
    </xf>
    <xf numFmtId="0" fontId="2" fillId="2" borderId="0" xfId="0" applyFont="1" applyFill="1" applyAlignment="1">
      <alignment horizontal="left" wrapText="1"/>
    </xf>
    <xf numFmtId="0" fontId="21" fillId="11" borderId="0" xfId="0" applyFont="1" applyFill="1" applyAlignment="1">
      <alignment horizontal="center" vertical="center" textRotation="90" wrapText="1"/>
    </xf>
    <xf numFmtId="0" fontId="2" fillId="2" borderId="0" xfId="0" applyFont="1" applyFill="1" applyAlignment="1">
      <alignment horizontal="left" vertical="top" wrapText="1"/>
    </xf>
    <xf numFmtId="0" fontId="2" fillId="2" borderId="0" xfId="0" applyFont="1" applyFill="1" applyAlignment="1">
      <alignment horizontal="left"/>
    </xf>
    <xf numFmtId="0" fontId="0" fillId="2" borderId="0" xfId="0" applyFill="1" applyAlignment="1">
      <alignment horizontal="center" vertical="center" wrapText="1"/>
    </xf>
    <xf numFmtId="0" fontId="22" fillId="11" borderId="9" xfId="0" applyFont="1" applyFill="1" applyBorder="1" applyAlignment="1">
      <alignment horizontal="center" vertical="center" textRotation="90" wrapText="1"/>
    </xf>
    <xf numFmtId="0" fontId="22" fillId="11" borderId="0" xfId="0" applyFont="1" applyFill="1" applyAlignment="1">
      <alignment horizontal="center" vertical="center" textRotation="90" wrapText="1"/>
    </xf>
    <xf numFmtId="0" fontId="13" fillId="2" borderId="0" xfId="0" applyFont="1" applyFill="1" applyAlignment="1">
      <alignment horizontal="center" wrapText="1"/>
    </xf>
    <xf numFmtId="0" fontId="15" fillId="7" borderId="0" xfId="0" applyFont="1" applyFill="1" applyAlignment="1">
      <alignment horizontal="center" vertical="center" textRotation="90"/>
    </xf>
    <xf numFmtId="0" fontId="15" fillId="7" borderId="10" xfId="0" applyFont="1" applyFill="1" applyBorder="1" applyAlignment="1">
      <alignment horizontal="center" vertical="center" textRotation="90"/>
    </xf>
    <xf numFmtId="0" fontId="17" fillId="9" borderId="1" xfId="0" applyFont="1" applyFill="1" applyBorder="1" applyAlignment="1">
      <alignment horizontal="center" vertical="center" textRotation="90" wrapText="1"/>
    </xf>
    <xf numFmtId="0" fontId="12" fillId="2" borderId="0" xfId="0" applyFont="1" applyFill="1" applyAlignment="1">
      <alignment horizontal="left" vertical="top" wrapText="1"/>
    </xf>
  </cellXfs>
  <cellStyles count="3">
    <cellStyle name="Lien hypertexte" xfId="2" builtinId="8"/>
    <cellStyle name="Normal" xfId="0" builtinId="0"/>
    <cellStyle name="Pourcentage" xfId="1" builtinId="5"/>
  </cellStyles>
  <dxfs count="0"/>
  <tableStyles count="0" defaultTableStyle="TableStyleMedium2" defaultPivotStyle="PivotStyleLight16"/>
  <colors>
    <mruColors>
      <color rgb="FFFF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alcChain" Target="calcChain.xml"/><Relationship Id="rId5" Type="http://schemas.microsoft.com/office/2017/10/relationships/person" Target="persons/perso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3" Type="http://schemas.openxmlformats.org/officeDocument/2006/relationships/image" Target="../media/image8.png"/><Relationship Id="rId7" Type="http://schemas.openxmlformats.org/officeDocument/2006/relationships/image" Target="../media/image12.png"/><Relationship Id="rId12" Type="http://schemas.openxmlformats.org/officeDocument/2006/relationships/image" Target="../media/image17.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5" Type="http://schemas.openxmlformats.org/officeDocument/2006/relationships/image" Target="../media/image2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5" Type="http://schemas.openxmlformats.org/officeDocument/2006/relationships/image" Target="../media/image5.emf"/><Relationship Id="rId4"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xdr:twoCellAnchor editAs="oneCell">
    <xdr:from>
      <xdr:col>10</xdr:col>
      <xdr:colOff>26895</xdr:colOff>
      <xdr:row>38</xdr:row>
      <xdr:rowOff>17930</xdr:rowOff>
    </xdr:from>
    <xdr:to>
      <xdr:col>13</xdr:col>
      <xdr:colOff>388657</xdr:colOff>
      <xdr:row>47</xdr:row>
      <xdr:rowOff>126549</xdr:rowOff>
    </xdr:to>
    <xdr:pic>
      <xdr:nvPicPr>
        <xdr:cNvPr id="2" name="Picture 2">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8718120" y="6894980"/>
          <a:ext cx="2187387" cy="1737394"/>
        </a:xfrm>
        <a:prstGeom prst="rect">
          <a:avLst/>
        </a:prstGeom>
      </xdr:spPr>
    </xdr:pic>
    <xdr:clientData/>
  </xdr:twoCellAnchor>
  <xdr:twoCellAnchor editAs="oneCell">
    <xdr:from>
      <xdr:col>9</xdr:col>
      <xdr:colOff>216999</xdr:colOff>
      <xdr:row>232</xdr:row>
      <xdr:rowOff>0</xdr:rowOff>
    </xdr:from>
    <xdr:to>
      <xdr:col>20</xdr:col>
      <xdr:colOff>102972</xdr:colOff>
      <xdr:row>251</xdr:row>
      <xdr:rowOff>49248</xdr:rowOff>
    </xdr:to>
    <xdr:pic>
      <xdr:nvPicPr>
        <xdr:cNvPr id="4" name="Picture 5">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18298624" y="42195750"/>
          <a:ext cx="6588398" cy="3487773"/>
        </a:xfrm>
        <a:prstGeom prst="rect">
          <a:avLst/>
        </a:prstGeom>
      </xdr:spPr>
    </xdr:pic>
    <xdr:clientData/>
  </xdr:twoCellAnchor>
  <xdr:twoCellAnchor editAs="oneCell">
    <xdr:from>
      <xdr:col>2</xdr:col>
      <xdr:colOff>0</xdr:colOff>
      <xdr:row>368</xdr:row>
      <xdr:rowOff>0</xdr:rowOff>
    </xdr:from>
    <xdr:to>
      <xdr:col>2</xdr:col>
      <xdr:colOff>304800</xdr:colOff>
      <xdr:row>369</xdr:row>
      <xdr:rowOff>125095</xdr:rowOff>
    </xdr:to>
    <xdr:sp macro="" textlink="">
      <xdr:nvSpPr>
        <xdr:cNvPr id="10" name="AutoShape 6" descr="A timeline infographic outlining the actions P&amp;G will take throughout the next few decades to achieve net zero emissions across its operations and supply chain by 2040.">
          <a:extLst>
            <a:ext uri="{FF2B5EF4-FFF2-40B4-BE49-F238E27FC236}">
              <a16:creationId xmlns:a16="http://schemas.microsoft.com/office/drawing/2014/main" id="{00000000-0008-0000-0000-00000A000000}"/>
            </a:ext>
          </a:extLst>
        </xdr:cNvPr>
        <xdr:cNvSpPr>
          <a:spLocks noChangeAspect="1" noChangeArrowheads="1"/>
        </xdr:cNvSpPr>
      </xdr:nvSpPr>
      <xdr:spPr bwMode="auto">
        <a:xfrm>
          <a:off x="3876675" y="66808350"/>
          <a:ext cx="304800" cy="3060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mc:AlternateContent xmlns:mc="http://schemas.openxmlformats.org/markup-compatibility/2006">
    <mc:Choice xmlns:a14="http://schemas.microsoft.com/office/drawing/2010/main" Requires="a14">
      <xdr:twoCellAnchor editAs="oneCell">
        <xdr:from>
          <xdr:col>5</xdr:col>
          <xdr:colOff>85725</xdr:colOff>
          <xdr:row>37</xdr:row>
          <xdr:rowOff>76200</xdr:rowOff>
        </xdr:from>
        <xdr:to>
          <xdr:col>6</xdr:col>
          <xdr:colOff>276225</xdr:colOff>
          <xdr:row>40</xdr:row>
          <xdr:rowOff>47625</xdr:rowOff>
        </xdr:to>
        <xdr:sp macro="" textlink="">
          <xdr:nvSpPr>
            <xdr:cNvPr id="3081" name="Object 9" hidden="1">
              <a:extLst>
                <a:ext uri="{63B3BB69-23CF-44E3-9099-C40C66FF867C}">
                  <a14:compatExt spid="_x0000_s3081"/>
                </a:ext>
                <a:ext uri="{FF2B5EF4-FFF2-40B4-BE49-F238E27FC236}">
                  <a16:creationId xmlns:a16="http://schemas.microsoft.com/office/drawing/2014/main" id="{00000000-0008-0000-0000-000009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400050</xdr:colOff>
          <xdr:row>37</xdr:row>
          <xdr:rowOff>85725</xdr:rowOff>
        </xdr:from>
        <xdr:to>
          <xdr:col>7</xdr:col>
          <xdr:colOff>523875</xdr:colOff>
          <xdr:row>40</xdr:row>
          <xdr:rowOff>66675</xdr:rowOff>
        </xdr:to>
        <xdr:sp macro="" textlink="">
          <xdr:nvSpPr>
            <xdr:cNvPr id="3082" name="Object 10" hidden="1">
              <a:extLst>
                <a:ext uri="{63B3BB69-23CF-44E3-9099-C40C66FF867C}">
                  <a14:compatExt spid="_x0000_s3082"/>
                </a:ext>
                <a:ext uri="{FF2B5EF4-FFF2-40B4-BE49-F238E27FC236}">
                  <a16:creationId xmlns:a16="http://schemas.microsoft.com/office/drawing/2014/main" id="{00000000-0008-0000-0000-00000A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1571625</xdr:colOff>
          <xdr:row>42</xdr:row>
          <xdr:rowOff>38100</xdr:rowOff>
        </xdr:from>
        <xdr:to>
          <xdr:col>5</xdr:col>
          <xdr:colOff>704850</xdr:colOff>
          <xdr:row>45</xdr:row>
          <xdr:rowOff>19050</xdr:rowOff>
        </xdr:to>
        <xdr:sp macro="" textlink="">
          <xdr:nvSpPr>
            <xdr:cNvPr id="3083" name="Object 11" hidden="1">
              <a:extLst>
                <a:ext uri="{63B3BB69-23CF-44E3-9099-C40C66FF867C}">
                  <a14:compatExt spid="_x0000_s3083"/>
                </a:ext>
                <a:ext uri="{FF2B5EF4-FFF2-40B4-BE49-F238E27FC236}">
                  <a16:creationId xmlns:a16="http://schemas.microsoft.com/office/drawing/2014/main" id="{00000000-0008-0000-0000-00000B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876300</xdr:colOff>
          <xdr:row>42</xdr:row>
          <xdr:rowOff>28575</xdr:rowOff>
        </xdr:from>
        <xdr:to>
          <xdr:col>6</xdr:col>
          <xdr:colOff>1066800</xdr:colOff>
          <xdr:row>45</xdr:row>
          <xdr:rowOff>9525</xdr:rowOff>
        </xdr:to>
        <xdr:sp macro="" textlink="">
          <xdr:nvSpPr>
            <xdr:cNvPr id="3084" name="Object 12" hidden="1">
              <a:extLst>
                <a:ext uri="{63B3BB69-23CF-44E3-9099-C40C66FF867C}">
                  <a14:compatExt spid="_x0000_s3084"/>
                </a:ext>
                <a:ext uri="{FF2B5EF4-FFF2-40B4-BE49-F238E27FC236}">
                  <a16:creationId xmlns:a16="http://schemas.microsoft.com/office/drawing/2014/main" id="{00000000-0008-0000-0000-00000C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1152525</xdr:colOff>
          <xdr:row>42</xdr:row>
          <xdr:rowOff>19050</xdr:rowOff>
        </xdr:from>
        <xdr:to>
          <xdr:col>8</xdr:col>
          <xdr:colOff>409575</xdr:colOff>
          <xdr:row>45</xdr:row>
          <xdr:rowOff>0</xdr:rowOff>
        </xdr:to>
        <xdr:sp macro="" textlink="">
          <xdr:nvSpPr>
            <xdr:cNvPr id="3085" name="Object 13" hidden="1">
              <a:extLst>
                <a:ext uri="{63B3BB69-23CF-44E3-9099-C40C66FF867C}">
                  <a14:compatExt spid="_x0000_s3085"/>
                </a:ext>
                <a:ext uri="{FF2B5EF4-FFF2-40B4-BE49-F238E27FC236}">
                  <a16:creationId xmlns:a16="http://schemas.microsoft.com/office/drawing/2014/main" id="{00000000-0008-0000-0000-00000D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1097530</xdr:colOff>
      <xdr:row>249</xdr:row>
      <xdr:rowOff>47038</xdr:rowOff>
    </xdr:from>
    <xdr:to>
      <xdr:col>2</xdr:col>
      <xdr:colOff>4675520</xdr:colOff>
      <xdr:row>256</xdr:row>
      <xdr:rowOff>83706</xdr:rowOff>
    </xdr:to>
    <xdr:pic>
      <xdr:nvPicPr>
        <xdr:cNvPr id="12" name="Imag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3"/>
        <a:stretch>
          <a:fillRect/>
        </a:stretch>
      </xdr:blipFill>
      <xdr:spPr>
        <a:xfrm>
          <a:off x="4970246" y="45108519"/>
          <a:ext cx="3574815" cy="1295654"/>
        </a:xfrm>
        <a:prstGeom prst="rect">
          <a:avLst/>
        </a:prstGeom>
      </xdr:spPr>
    </xdr:pic>
    <xdr:clientData/>
  </xdr:twoCellAnchor>
  <xdr:twoCellAnchor editAs="oneCell">
    <xdr:from>
      <xdr:col>1</xdr:col>
      <xdr:colOff>1685495</xdr:colOff>
      <xdr:row>264</xdr:row>
      <xdr:rowOff>133273</xdr:rowOff>
    </xdr:from>
    <xdr:to>
      <xdr:col>2</xdr:col>
      <xdr:colOff>2916296</xdr:colOff>
      <xdr:row>274</xdr:row>
      <xdr:rowOff>10749</xdr:rowOff>
    </xdr:to>
    <xdr:pic>
      <xdr:nvPicPr>
        <xdr:cNvPr id="13" name="Imag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4"/>
        <a:stretch>
          <a:fillRect/>
        </a:stretch>
      </xdr:blipFill>
      <xdr:spPr>
        <a:xfrm>
          <a:off x="3080927" y="47899384"/>
          <a:ext cx="3708085" cy="1677388"/>
        </a:xfrm>
        <a:prstGeom prst="rect">
          <a:avLst/>
        </a:prstGeom>
      </xdr:spPr>
    </xdr:pic>
    <xdr:clientData/>
  </xdr:twoCellAnchor>
  <xdr:twoCellAnchor editAs="oneCell">
    <xdr:from>
      <xdr:col>1</xdr:col>
      <xdr:colOff>1646297</xdr:colOff>
      <xdr:row>274</xdr:row>
      <xdr:rowOff>62716</xdr:rowOff>
    </xdr:from>
    <xdr:to>
      <xdr:col>2</xdr:col>
      <xdr:colOff>2892433</xdr:colOff>
      <xdr:row>280</xdr:row>
      <xdr:rowOff>133272</xdr:rowOff>
    </xdr:to>
    <xdr:pic>
      <xdr:nvPicPr>
        <xdr:cNvPr id="14" name="Imag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5"/>
        <a:stretch>
          <a:fillRect/>
        </a:stretch>
      </xdr:blipFill>
      <xdr:spPr>
        <a:xfrm>
          <a:off x="3041729" y="49631914"/>
          <a:ext cx="3723420" cy="1152407"/>
        </a:xfrm>
        <a:prstGeom prst="rect">
          <a:avLst/>
        </a:prstGeom>
      </xdr:spPr>
    </xdr:pic>
    <xdr:clientData/>
  </xdr:twoCellAnchor>
  <xdr:twoCellAnchor editAs="oneCell">
    <xdr:from>
      <xdr:col>1</xdr:col>
      <xdr:colOff>1363134</xdr:colOff>
      <xdr:row>298</xdr:row>
      <xdr:rowOff>45764</xdr:rowOff>
    </xdr:from>
    <xdr:to>
      <xdr:col>2</xdr:col>
      <xdr:colOff>3112559</xdr:colOff>
      <xdr:row>305</xdr:row>
      <xdr:rowOff>149899</xdr:rowOff>
    </xdr:to>
    <xdr:pic>
      <xdr:nvPicPr>
        <xdr:cNvPr id="15" name="Imag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6"/>
        <a:stretch>
          <a:fillRect/>
        </a:stretch>
      </xdr:blipFill>
      <xdr:spPr>
        <a:xfrm>
          <a:off x="2760134" y="55722564"/>
          <a:ext cx="4233333" cy="1408002"/>
        </a:xfrm>
        <a:prstGeom prst="rect">
          <a:avLst/>
        </a:prstGeom>
      </xdr:spPr>
    </xdr:pic>
    <xdr:clientData/>
  </xdr:twoCellAnchor>
  <xdr:twoCellAnchor editAs="oneCell">
    <xdr:from>
      <xdr:col>9</xdr:col>
      <xdr:colOff>33866</xdr:colOff>
      <xdr:row>295</xdr:row>
      <xdr:rowOff>140191</xdr:rowOff>
    </xdr:from>
    <xdr:to>
      <xdr:col>18</xdr:col>
      <xdr:colOff>446074</xdr:colOff>
      <xdr:row>309</xdr:row>
      <xdr:rowOff>112410</xdr:rowOff>
    </xdr:to>
    <xdr:pic>
      <xdr:nvPicPr>
        <xdr:cNvPr id="5" name="Imag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7"/>
        <a:stretch>
          <a:fillRect/>
        </a:stretch>
      </xdr:blipFill>
      <xdr:spPr>
        <a:xfrm>
          <a:off x="18118666" y="55258191"/>
          <a:ext cx="5895433" cy="2579952"/>
        </a:xfrm>
        <a:prstGeom prst="rect">
          <a:avLst/>
        </a:prstGeom>
      </xdr:spPr>
    </xdr:pic>
    <xdr:clientData/>
  </xdr:twoCellAnchor>
  <xdr:twoCellAnchor editAs="oneCell">
    <xdr:from>
      <xdr:col>1</xdr:col>
      <xdr:colOff>406400</xdr:colOff>
      <xdr:row>368</xdr:row>
      <xdr:rowOff>143934</xdr:rowOff>
    </xdr:from>
    <xdr:to>
      <xdr:col>2</xdr:col>
      <xdr:colOff>4850503</xdr:colOff>
      <xdr:row>406</xdr:row>
      <xdr:rowOff>0</xdr:rowOff>
    </xdr:to>
    <xdr:pic>
      <xdr:nvPicPr>
        <xdr:cNvPr id="6" name="Imag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8"/>
        <a:stretch>
          <a:fillRect/>
        </a:stretch>
      </xdr:blipFill>
      <xdr:spPr>
        <a:xfrm>
          <a:off x="1803400" y="68859401"/>
          <a:ext cx="6921661" cy="6934199"/>
        </a:xfrm>
        <a:prstGeom prst="rect">
          <a:avLst/>
        </a:prstGeom>
      </xdr:spPr>
    </xdr:pic>
    <xdr:clientData/>
  </xdr:twoCellAnchor>
  <xdr:twoCellAnchor editAs="oneCell">
    <xdr:from>
      <xdr:col>2</xdr:col>
      <xdr:colOff>4910666</xdr:colOff>
      <xdr:row>368</xdr:row>
      <xdr:rowOff>84667</xdr:rowOff>
    </xdr:from>
    <xdr:to>
      <xdr:col>7</xdr:col>
      <xdr:colOff>780</xdr:colOff>
      <xdr:row>406</xdr:row>
      <xdr:rowOff>87842</xdr:rowOff>
    </xdr:to>
    <xdr:pic>
      <xdr:nvPicPr>
        <xdr:cNvPr id="7" name="Image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9"/>
        <a:stretch>
          <a:fillRect/>
        </a:stretch>
      </xdr:blipFill>
      <xdr:spPr>
        <a:xfrm>
          <a:off x="8788399" y="68800134"/>
          <a:ext cx="8077981" cy="7078133"/>
        </a:xfrm>
        <a:prstGeom prst="rect">
          <a:avLst/>
        </a:prstGeom>
      </xdr:spPr>
    </xdr:pic>
    <xdr:clientData/>
  </xdr:twoCellAnchor>
  <xdr:twoCellAnchor editAs="oneCell">
    <xdr:from>
      <xdr:col>2</xdr:col>
      <xdr:colOff>5236307</xdr:colOff>
      <xdr:row>283</xdr:row>
      <xdr:rowOff>97692</xdr:rowOff>
    </xdr:from>
    <xdr:to>
      <xdr:col>6</xdr:col>
      <xdr:colOff>892778</xdr:colOff>
      <xdr:row>286</xdr:row>
      <xdr:rowOff>26645</xdr:rowOff>
    </xdr:to>
    <xdr:pic>
      <xdr:nvPicPr>
        <xdr:cNvPr id="8" name="Imag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10"/>
        <a:stretch>
          <a:fillRect/>
        </a:stretch>
      </xdr:blipFill>
      <xdr:spPr>
        <a:xfrm>
          <a:off x="9114692" y="52822230"/>
          <a:ext cx="6979009" cy="482625"/>
        </a:xfrm>
        <a:prstGeom prst="rect">
          <a:avLst/>
        </a:prstGeom>
      </xdr:spPr>
    </xdr:pic>
    <xdr:clientData/>
  </xdr:twoCellAnchor>
  <xdr:twoCellAnchor editAs="oneCell">
    <xdr:from>
      <xdr:col>7</xdr:col>
      <xdr:colOff>302846</xdr:colOff>
      <xdr:row>48</xdr:row>
      <xdr:rowOff>136769</xdr:rowOff>
    </xdr:from>
    <xdr:to>
      <xdr:col>16</xdr:col>
      <xdr:colOff>420851</xdr:colOff>
      <xdr:row>55</xdr:row>
      <xdr:rowOff>94826</xdr:rowOff>
    </xdr:to>
    <xdr:pic>
      <xdr:nvPicPr>
        <xdr:cNvPr id="16" name="Imag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1"/>
        <a:stretch>
          <a:fillRect/>
        </a:stretch>
      </xdr:blipFill>
      <xdr:spPr>
        <a:xfrm>
          <a:off x="17164538" y="9046307"/>
          <a:ext cx="5569236" cy="1257365"/>
        </a:xfrm>
        <a:prstGeom prst="rect">
          <a:avLst/>
        </a:prstGeom>
      </xdr:spPr>
    </xdr:pic>
    <xdr:clientData/>
  </xdr:twoCellAnchor>
  <xdr:twoCellAnchor editAs="oneCell">
    <xdr:from>
      <xdr:col>16</xdr:col>
      <xdr:colOff>439616</xdr:colOff>
      <xdr:row>48</xdr:row>
      <xdr:rowOff>166078</xdr:rowOff>
    </xdr:from>
    <xdr:to>
      <xdr:col>25</xdr:col>
      <xdr:colOff>551271</xdr:colOff>
      <xdr:row>55</xdr:row>
      <xdr:rowOff>82858</xdr:rowOff>
    </xdr:to>
    <xdr:pic>
      <xdr:nvPicPr>
        <xdr:cNvPr id="17" name="Image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2"/>
        <a:stretch>
          <a:fillRect/>
        </a:stretch>
      </xdr:blipFill>
      <xdr:spPr>
        <a:xfrm>
          <a:off x="22752539" y="9075616"/>
          <a:ext cx="5562886" cy="1219263"/>
        </a:xfrm>
        <a:prstGeom prst="rect">
          <a:avLst/>
        </a:prstGeom>
      </xdr:spPr>
    </xdr:pic>
    <xdr:clientData/>
  </xdr:twoCellAnchor>
  <xdr:twoCellAnchor editAs="oneCell">
    <xdr:from>
      <xdr:col>7</xdr:col>
      <xdr:colOff>283309</xdr:colOff>
      <xdr:row>55</xdr:row>
      <xdr:rowOff>146538</xdr:rowOff>
    </xdr:from>
    <xdr:to>
      <xdr:col>16</xdr:col>
      <xdr:colOff>401314</xdr:colOff>
      <xdr:row>62</xdr:row>
      <xdr:rowOff>88719</xdr:rowOff>
    </xdr:to>
    <xdr:pic>
      <xdr:nvPicPr>
        <xdr:cNvPr id="18" name="Imag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3"/>
        <a:stretch>
          <a:fillRect/>
        </a:stretch>
      </xdr:blipFill>
      <xdr:spPr>
        <a:xfrm>
          <a:off x="17145001" y="10355384"/>
          <a:ext cx="5569236" cy="1238314"/>
        </a:xfrm>
        <a:prstGeom prst="rect">
          <a:avLst/>
        </a:prstGeom>
      </xdr:spPr>
    </xdr:pic>
    <xdr:clientData/>
  </xdr:twoCellAnchor>
  <xdr:twoCellAnchor editAs="oneCell">
    <xdr:from>
      <xdr:col>16</xdr:col>
      <xdr:colOff>449386</xdr:colOff>
      <xdr:row>55</xdr:row>
      <xdr:rowOff>156307</xdr:rowOff>
    </xdr:from>
    <xdr:to>
      <xdr:col>25</xdr:col>
      <xdr:colOff>526114</xdr:colOff>
      <xdr:row>62</xdr:row>
      <xdr:rowOff>85787</xdr:rowOff>
    </xdr:to>
    <xdr:pic>
      <xdr:nvPicPr>
        <xdr:cNvPr id="19" name="Imag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4"/>
        <a:stretch>
          <a:fillRect/>
        </a:stretch>
      </xdr:blipFill>
      <xdr:spPr>
        <a:xfrm>
          <a:off x="22762309" y="10365153"/>
          <a:ext cx="5524784" cy="1225613"/>
        </a:xfrm>
        <a:prstGeom prst="rect">
          <a:avLst/>
        </a:prstGeom>
      </xdr:spPr>
    </xdr:pic>
    <xdr:clientData/>
  </xdr:twoCellAnchor>
  <xdr:twoCellAnchor editAs="oneCell">
    <xdr:from>
      <xdr:col>25</xdr:col>
      <xdr:colOff>537307</xdr:colOff>
      <xdr:row>55</xdr:row>
      <xdr:rowOff>146539</xdr:rowOff>
    </xdr:from>
    <xdr:to>
      <xdr:col>35</xdr:col>
      <xdr:colOff>46445</xdr:colOff>
      <xdr:row>61</xdr:row>
      <xdr:rowOff>160030</xdr:rowOff>
    </xdr:to>
    <xdr:pic>
      <xdr:nvPicPr>
        <xdr:cNvPr id="20" name="Image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5"/>
        <a:stretch>
          <a:fillRect/>
        </a:stretch>
      </xdr:blipFill>
      <xdr:spPr>
        <a:xfrm>
          <a:off x="28301461" y="10355385"/>
          <a:ext cx="5569236" cy="1124008"/>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Hamall, Ken" id="{7FBF3DFB-B602-45AA-BFAD-806D9613C44A}" userId="S::hamall.km@pg.com::031002a4-6b1a-4680-b8c2-6b37a36a2fc5" providerId="AD"/>
</personList>
</file>

<file path=xl/theme/theme1.xml><?xml version="1.0" encoding="utf-8"?>
<a:theme xmlns:a="http://schemas.openxmlformats.org/drawingml/2006/main" name="Thème Office 2013 – 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10" dT="2024-10-19T12:36:25.49" personId="{7FBF3DFB-B602-45AA-BFAD-806D9613C44A}" id="{1B779DC7-09D2-47F0-A593-5EDCF6055590}">
    <text>This does not have to be completely exhaustive list but enough to cover at least 80% of their sales</text>
  </threadedComment>
  <threadedComment ref="C53" dT="2024-10-19T12:40:42.06" personId="{7FBF3DFB-B602-45AA-BFAD-806D9613C44A}" id="{47CA2873-5E6D-4A65-A6B7-5AE83664CCE6}">
    <text>You can elaborate here.  I gave short  minimum length examples.</text>
  </threadedComment>
  <threadedComment ref="C57" dT="2024-10-19T12:41:36.20" personId="{7FBF3DFB-B602-45AA-BFAD-806D9613C44A}" id="{B9C9B20A-2F96-4DBD-BC49-399005345004}">
    <text>Companies usually share this information</text>
  </threadedComment>
</ThreadedComments>
</file>

<file path=xl/worksheets/_rels/sheet1.xml.rels><?xml version="1.0" encoding="UTF-8" standalone="yes"?>
<Relationships xmlns="http://schemas.openxmlformats.org/package/2006/relationships"><Relationship Id="rId8" Type="http://schemas.openxmlformats.org/officeDocument/2006/relationships/hyperlink" Target="https://www.macrotrends.net/stocks/charts/PM/philip-morris/number-of-employees" TargetMode="External"/><Relationship Id="rId13" Type="http://schemas.openxmlformats.org/officeDocument/2006/relationships/hyperlink" Target="https://www.pmi.com/media-center/news/pmi-supplier-recognition-awards-2021-honoring-agents-of-change" TargetMode="External"/><Relationship Id="rId18" Type="http://schemas.openxmlformats.org/officeDocument/2006/relationships/vmlDrawing" Target="../drawings/vmlDrawing1.vml"/><Relationship Id="rId26" Type="http://schemas.openxmlformats.org/officeDocument/2006/relationships/image" Target="../media/image4.emf"/><Relationship Id="rId3" Type="http://schemas.openxmlformats.org/officeDocument/2006/relationships/hyperlink" Target="https://www.nasdaq.com/market-activity/stocks/pm/dividend-history" TargetMode="External"/><Relationship Id="rId21" Type="http://schemas.openxmlformats.org/officeDocument/2006/relationships/oleObject" Target="../embeddings/oleObject2.bin"/><Relationship Id="rId7" Type="http://schemas.openxmlformats.org/officeDocument/2006/relationships/hyperlink" Target="https://join.pmicareers.com/gb/en/job/PMIPMIGB2615EXTERNALENGB/Executive-Assistant?utm_source=indeed&amp;utm_medium=phenom-feeds&amp;source=Indeed" TargetMode="External"/><Relationship Id="rId12" Type="http://schemas.openxmlformats.org/officeDocument/2006/relationships/hyperlink" Target="https://www.reuters.com/business/retail-consumer/philip-morris-invest-232-million-expand-zyn-production-kentucky-plant-2024-08-27/?utm_source=chatgpt.com" TargetMode="External"/><Relationship Id="rId17" Type="http://schemas.openxmlformats.org/officeDocument/2006/relationships/drawing" Target="../drawings/drawing1.xml"/><Relationship Id="rId25" Type="http://schemas.openxmlformats.org/officeDocument/2006/relationships/oleObject" Target="../embeddings/oleObject4.bin"/><Relationship Id="rId2" Type="http://schemas.openxmlformats.org/officeDocument/2006/relationships/hyperlink" Target="https://www.tipranks.com/stocks/pm/buybacks" TargetMode="External"/><Relationship Id="rId16" Type="http://schemas.openxmlformats.org/officeDocument/2006/relationships/printerSettings" Target="../printerSettings/printerSettings1.bin"/><Relationship Id="rId20" Type="http://schemas.openxmlformats.org/officeDocument/2006/relationships/image" Target="../media/image1.emf"/><Relationship Id="rId29" Type="http://schemas.openxmlformats.org/officeDocument/2006/relationships/comments" Target="../comments1.xml"/><Relationship Id="rId1" Type="http://schemas.openxmlformats.org/officeDocument/2006/relationships/hyperlink" Target="https://www.pgcareers.com/us/en/pg-us-locations/plants" TargetMode="External"/><Relationship Id="rId6" Type="http://schemas.openxmlformats.org/officeDocument/2006/relationships/hyperlink" Target="https://join.pmicareers.com/gb/en/job/PMIPMIGB880EXTERNALENGB/Quality-Control-Engineer?utm_source=indeed&amp;utm_medium=phenom-feeds&amp;source=Indeed" TargetMode="External"/><Relationship Id="rId11" Type="http://schemas.openxmlformats.org/officeDocument/2006/relationships/hyperlink" Target="https://www.supplychainmovement.com/philip-morris-wins-supply-chain-management-award/" TargetMode="External"/><Relationship Id="rId24" Type="http://schemas.openxmlformats.org/officeDocument/2006/relationships/image" Target="../media/image3.emf"/><Relationship Id="rId5" Type="http://schemas.openxmlformats.org/officeDocument/2006/relationships/hyperlink" Target="https://www.indeed.com/cmp/Philip-Morris-International" TargetMode="External"/><Relationship Id="rId15" Type="http://schemas.openxmlformats.org/officeDocument/2006/relationships/hyperlink" Target="https://www.glassdoor.com/Benefits/Philip-Morris-International-Vacation-and-Paid-Time-Off-US-BNFT29_E7745_N1.htm" TargetMode="External"/><Relationship Id="rId23" Type="http://schemas.openxmlformats.org/officeDocument/2006/relationships/oleObject" Target="../embeddings/oleObject3.bin"/><Relationship Id="rId28" Type="http://schemas.openxmlformats.org/officeDocument/2006/relationships/image" Target="../media/image5.emf"/><Relationship Id="rId10" Type="http://schemas.openxmlformats.org/officeDocument/2006/relationships/hyperlink" Target="https://www.cbinsights.com/company/philip-morris-international/alternatives-competitors" TargetMode="External"/><Relationship Id="rId19" Type="http://schemas.openxmlformats.org/officeDocument/2006/relationships/oleObject" Target="../embeddings/oleObject1.bin"/><Relationship Id="rId4" Type="http://schemas.openxmlformats.org/officeDocument/2006/relationships/hyperlink" Target="https://www.macrotrends.net/stocks/charts/PM/philip-morris/eps-earnings-per-share-diluted" TargetMode="External"/><Relationship Id="rId9" Type="http://schemas.openxmlformats.org/officeDocument/2006/relationships/hyperlink" Target="https://www.pmi.com/resources/docs/default-source/ir2023-documents/pmi-integrated-report-2023.pdf" TargetMode="External"/><Relationship Id="rId14" Type="http://schemas.openxmlformats.org/officeDocument/2006/relationships/hyperlink" Target="https://www.pmi.com/who-we-are/who-we-are-overview" TargetMode="External"/><Relationship Id="rId22" Type="http://schemas.openxmlformats.org/officeDocument/2006/relationships/image" Target="../media/image2.emf"/><Relationship Id="rId27" Type="http://schemas.openxmlformats.org/officeDocument/2006/relationships/oleObject" Target="../embeddings/oleObject5.bin"/><Relationship Id="rId30" Type="http://schemas.microsoft.com/office/2017/10/relationships/threadedComment" Target="../threadedComments/threadedComment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AFCD59-13AD-4EE3-9741-427574963987}">
  <dimension ref="A1:L415"/>
  <sheetViews>
    <sheetView tabSelected="1" topLeftCell="A18" zoomScale="85" zoomScaleNormal="85" workbookViewId="0">
      <selection activeCell="K11" sqref="K11"/>
    </sheetView>
  </sheetViews>
  <sheetFormatPr baseColWidth="10" defaultColWidth="8.7109375" defaultRowHeight="15" x14ac:dyDescent="0.25"/>
  <cols>
    <col min="1" max="1" width="20" customWidth="1"/>
    <col min="2" max="2" width="35.42578125" bestFit="1" customWidth="1"/>
    <col min="3" max="3" width="79.5703125" customWidth="1"/>
    <col min="4" max="4" width="37.140625" customWidth="1"/>
    <col min="5" max="5" width="30.5703125" style="21" bestFit="1" customWidth="1"/>
    <col min="6" max="6" width="14.85546875" bestFit="1" customWidth="1"/>
    <col min="7" max="7" width="23.85546875" customWidth="1"/>
  </cols>
  <sheetData>
    <row r="1" spans="1:6" x14ac:dyDescent="0.25">
      <c r="A1" s="75" t="s">
        <v>150</v>
      </c>
      <c r="B1" s="48" t="s">
        <v>131</v>
      </c>
      <c r="C1" s="6" t="s">
        <v>151</v>
      </c>
    </row>
    <row r="2" spans="1:6" x14ac:dyDescent="0.25">
      <c r="A2" s="75"/>
      <c r="B2" s="48" t="s">
        <v>132</v>
      </c>
      <c r="C2" s="6" t="s">
        <v>152</v>
      </c>
    </row>
    <row r="3" spans="1:6" x14ac:dyDescent="0.25">
      <c r="A3" s="75"/>
    </row>
    <row r="4" spans="1:6" x14ac:dyDescent="0.25">
      <c r="A4" s="75"/>
      <c r="B4" s="48" t="s">
        <v>130</v>
      </c>
      <c r="C4" s="5" t="s">
        <v>0</v>
      </c>
      <c r="D4" s="64" t="s">
        <v>153</v>
      </c>
    </row>
    <row r="5" spans="1:6" x14ac:dyDescent="0.25">
      <c r="A5" s="75"/>
      <c r="C5" s="5" t="s">
        <v>1</v>
      </c>
      <c r="D5" s="64" t="s">
        <v>154</v>
      </c>
    </row>
    <row r="6" spans="1:6" x14ac:dyDescent="0.25">
      <c r="A6" s="75"/>
      <c r="C6" s="5" t="s">
        <v>136</v>
      </c>
      <c r="D6" s="65">
        <v>1847</v>
      </c>
    </row>
    <row r="7" spans="1:6" x14ac:dyDescent="0.25">
      <c r="A7" s="75"/>
      <c r="C7" t="s">
        <v>62</v>
      </c>
      <c r="D7" s="66">
        <f ca="1">YEAR(NOW())-D6</f>
        <v>178</v>
      </c>
    </row>
    <row r="8" spans="1:6" x14ac:dyDescent="0.25">
      <c r="A8" s="75"/>
    </row>
    <row r="9" spans="1:6" x14ac:dyDescent="0.25">
      <c r="A9" s="76"/>
      <c r="C9" s="12"/>
    </row>
    <row r="10" spans="1:6" x14ac:dyDescent="0.25">
      <c r="A10" s="77" t="s">
        <v>137</v>
      </c>
      <c r="B10" s="48" t="s">
        <v>134</v>
      </c>
      <c r="C10" s="5" t="s">
        <v>64</v>
      </c>
      <c r="D10" s="4"/>
      <c r="E10" s="43"/>
      <c r="F10" s="4"/>
    </row>
    <row r="11" spans="1:6" x14ac:dyDescent="0.25">
      <c r="A11" s="77"/>
      <c r="C11" s="46" t="s">
        <v>3</v>
      </c>
      <c r="D11" s="46" t="s">
        <v>2</v>
      </c>
      <c r="E11" s="47" t="s">
        <v>63</v>
      </c>
    </row>
    <row r="12" spans="1:6" x14ac:dyDescent="0.25">
      <c r="A12" s="77"/>
      <c r="C12" s="2" t="s">
        <v>155</v>
      </c>
      <c r="D12" s="2" t="s">
        <v>156</v>
      </c>
      <c r="E12" s="28" t="s">
        <v>157</v>
      </c>
    </row>
    <row r="13" spans="1:6" x14ac:dyDescent="0.25">
      <c r="A13" s="77"/>
      <c r="C13" s="2" t="s">
        <v>158</v>
      </c>
      <c r="D13" s="2" t="s">
        <v>159</v>
      </c>
      <c r="E13" s="28" t="s">
        <v>160</v>
      </c>
    </row>
    <row r="14" spans="1:6" x14ac:dyDescent="0.25">
      <c r="A14" s="77"/>
      <c r="C14" s="2" t="s">
        <v>161</v>
      </c>
      <c r="D14" s="2" t="s">
        <v>162</v>
      </c>
      <c r="E14" s="28" t="s">
        <v>163</v>
      </c>
    </row>
    <row r="15" spans="1:6" x14ac:dyDescent="0.25">
      <c r="A15" s="77"/>
      <c r="C15" s="2" t="s">
        <v>164</v>
      </c>
      <c r="D15" s="2" t="s">
        <v>165</v>
      </c>
      <c r="E15" s="28" t="s">
        <v>166</v>
      </c>
    </row>
    <row r="16" spans="1:6" x14ac:dyDescent="0.25">
      <c r="A16" s="77"/>
      <c r="C16" s="2"/>
      <c r="D16" s="2"/>
      <c r="E16" s="28"/>
    </row>
    <row r="17" spans="1:6" x14ac:dyDescent="0.25">
      <c r="A17" s="77"/>
      <c r="C17" s="2"/>
      <c r="D17" s="2"/>
      <c r="E17" s="28"/>
    </row>
    <row r="18" spans="1:6" x14ac:dyDescent="0.25">
      <c r="A18" s="77"/>
      <c r="C18" s="2"/>
      <c r="D18" s="2"/>
      <c r="E18" s="28"/>
    </row>
    <row r="19" spans="1:6" x14ac:dyDescent="0.25">
      <c r="A19" s="77"/>
      <c r="C19" s="2"/>
      <c r="D19" s="2"/>
      <c r="E19" s="28"/>
    </row>
    <row r="20" spans="1:6" x14ac:dyDescent="0.25">
      <c r="A20" s="77"/>
      <c r="C20" s="2"/>
      <c r="D20" s="2"/>
      <c r="E20" s="28"/>
    </row>
    <row r="21" spans="1:6" x14ac:dyDescent="0.25">
      <c r="A21" s="77"/>
      <c r="C21" s="2"/>
      <c r="D21" s="2"/>
      <c r="E21" s="28"/>
    </row>
    <row r="22" spans="1:6" x14ac:dyDescent="0.25">
      <c r="A22" s="77"/>
      <c r="C22" s="2"/>
      <c r="D22" s="2"/>
      <c r="E22" s="28"/>
    </row>
    <row r="23" spans="1:6" x14ac:dyDescent="0.25">
      <c r="A23" s="77"/>
      <c r="C23" s="2"/>
      <c r="D23" s="2"/>
      <c r="E23" s="28"/>
    </row>
    <row r="24" spans="1:6" x14ac:dyDescent="0.25">
      <c r="A24" s="77"/>
    </row>
    <row r="25" spans="1:6" x14ac:dyDescent="0.25">
      <c r="A25" s="77"/>
      <c r="B25" s="48" t="s">
        <v>92</v>
      </c>
      <c r="C25" s="5" t="s">
        <v>8</v>
      </c>
      <c r="D25" s="4"/>
      <c r="E25" s="43"/>
      <c r="F25" s="4"/>
    </row>
    <row r="26" spans="1:6" x14ac:dyDescent="0.25">
      <c r="A26" s="77"/>
    </row>
    <row r="27" spans="1:6" x14ac:dyDescent="0.25">
      <c r="A27" s="77"/>
      <c r="C27" s="3" t="s">
        <v>4</v>
      </c>
      <c r="D27" s="67" t="s">
        <v>251</v>
      </c>
    </row>
    <row r="28" spans="1:6" x14ac:dyDescent="0.25">
      <c r="A28" s="77"/>
      <c r="C28" s="3" t="s">
        <v>6</v>
      </c>
      <c r="D28" s="67" t="s">
        <v>9</v>
      </c>
    </row>
    <row r="29" spans="1:6" x14ac:dyDescent="0.25">
      <c r="A29" s="77"/>
      <c r="C29" s="3" t="s">
        <v>5</v>
      </c>
      <c r="D29" s="67" t="s">
        <v>9</v>
      </c>
    </row>
    <row r="30" spans="1:6" x14ac:dyDescent="0.25">
      <c r="A30" s="77"/>
      <c r="C30" s="3" t="s">
        <v>7</v>
      </c>
      <c r="D30" s="67" t="s">
        <v>9</v>
      </c>
    </row>
    <row r="31" spans="1:6" x14ac:dyDescent="0.25">
      <c r="A31" s="77"/>
      <c r="C31" s="3" t="s">
        <v>10</v>
      </c>
      <c r="D31" s="67" t="s">
        <v>250</v>
      </c>
    </row>
    <row r="32" spans="1:6" x14ac:dyDescent="0.25">
      <c r="A32" s="77"/>
    </row>
    <row r="33" spans="1:11" x14ac:dyDescent="0.25">
      <c r="A33" s="77"/>
    </row>
    <row r="34" spans="1:11" x14ac:dyDescent="0.25">
      <c r="A34" s="77"/>
      <c r="B34" s="48" t="s">
        <v>109</v>
      </c>
      <c r="C34" s="5" t="s">
        <v>85</v>
      </c>
      <c r="D34" s="1" t="s">
        <v>86</v>
      </c>
    </row>
    <row r="35" spans="1:11" x14ac:dyDescent="0.25">
      <c r="A35" s="77"/>
    </row>
    <row r="36" spans="1:11" x14ac:dyDescent="0.25">
      <c r="A36" s="77"/>
    </row>
    <row r="37" spans="1:11" x14ac:dyDescent="0.25">
      <c r="A37" s="77"/>
      <c r="B37" s="48" t="s">
        <v>135</v>
      </c>
      <c r="C37" s="11" t="s">
        <v>11</v>
      </c>
      <c r="D37" s="7" t="s">
        <v>12</v>
      </c>
      <c r="E37" s="43"/>
      <c r="F37" s="4"/>
      <c r="G37" t="s">
        <v>13</v>
      </c>
      <c r="K37" t="s">
        <v>14</v>
      </c>
    </row>
    <row r="38" spans="1:11" x14ac:dyDescent="0.25">
      <c r="A38" s="77"/>
      <c r="C38" s="8">
        <v>2024</v>
      </c>
      <c r="D38" s="9"/>
      <c r="E38" s="29">
        <f>+D38/D39</f>
        <v>0</v>
      </c>
      <c r="K38" t="s">
        <v>15</v>
      </c>
    </row>
    <row r="39" spans="1:11" x14ac:dyDescent="0.25">
      <c r="A39" s="77"/>
      <c r="C39" s="8">
        <v>2023</v>
      </c>
      <c r="D39" s="9">
        <v>35.173999999999999</v>
      </c>
      <c r="E39" s="29">
        <f>+D39/D40</f>
        <v>1.1074239657452301</v>
      </c>
    </row>
    <row r="40" spans="1:11" x14ac:dyDescent="0.25">
      <c r="A40" s="77"/>
      <c r="C40" s="8">
        <v>2022</v>
      </c>
      <c r="D40" s="9">
        <v>31.762</v>
      </c>
      <c r="E40" s="29">
        <f>+D40/D41</f>
        <v>1.0113676166215571</v>
      </c>
    </row>
    <row r="41" spans="1:11" x14ac:dyDescent="0.25">
      <c r="A41" s="77"/>
      <c r="C41" s="8">
        <v>2021</v>
      </c>
      <c r="D41" s="9">
        <v>31.405000000000001</v>
      </c>
      <c r="E41" s="29">
        <f>+D41/D42</f>
        <v>1.0944796821635185</v>
      </c>
    </row>
    <row r="42" spans="1:11" x14ac:dyDescent="0.25">
      <c r="A42" s="77"/>
      <c r="C42" s="8">
        <v>2020</v>
      </c>
      <c r="D42" s="9">
        <v>28.693999999999999</v>
      </c>
      <c r="E42" s="29">
        <f>+D42/D43</f>
        <v>0.96272437510484821</v>
      </c>
    </row>
    <row r="43" spans="1:11" x14ac:dyDescent="0.25">
      <c r="A43" s="77"/>
      <c r="C43" s="8">
        <v>2019</v>
      </c>
      <c r="D43" s="9">
        <v>29.805</v>
      </c>
      <c r="E43" s="30"/>
    </row>
    <row r="44" spans="1:11" x14ac:dyDescent="0.25">
      <c r="A44" s="77"/>
      <c r="C44" s="22"/>
    </row>
    <row r="45" spans="1:11" x14ac:dyDescent="0.25">
      <c r="A45" s="77"/>
      <c r="C45" s="3" t="s">
        <v>16</v>
      </c>
      <c r="D45" s="2" t="s">
        <v>168</v>
      </c>
    </row>
    <row r="46" spans="1:11" x14ac:dyDescent="0.25">
      <c r="A46" s="77"/>
    </row>
    <row r="47" spans="1:11" x14ac:dyDescent="0.25">
      <c r="A47" s="77"/>
      <c r="C47" s="5" t="s">
        <v>41</v>
      </c>
      <c r="D47" s="6" t="s">
        <v>42</v>
      </c>
    </row>
    <row r="48" spans="1:11" x14ac:dyDescent="0.25">
      <c r="A48" s="77"/>
    </row>
    <row r="49" spans="1:7" x14ac:dyDescent="0.25">
      <c r="A49" s="77"/>
    </row>
    <row r="50" spans="1:7" x14ac:dyDescent="0.25">
      <c r="A50" s="77"/>
      <c r="C50" s="5" t="s">
        <v>82</v>
      </c>
      <c r="D50" s="4"/>
      <c r="E50" s="43"/>
      <c r="F50" s="4"/>
    </row>
    <row r="51" spans="1:7" x14ac:dyDescent="0.25">
      <c r="A51" s="77"/>
      <c r="C51" s="6" t="s">
        <v>83</v>
      </c>
    </row>
    <row r="52" spans="1:7" x14ac:dyDescent="0.25">
      <c r="A52" s="77"/>
    </row>
    <row r="53" spans="1:7" x14ac:dyDescent="0.25">
      <c r="A53" s="77"/>
      <c r="C53" t="s">
        <v>22</v>
      </c>
    </row>
    <row r="54" spans="1:7" x14ac:dyDescent="0.25">
      <c r="A54" s="77"/>
      <c r="C54" s="78" t="s">
        <v>169</v>
      </c>
      <c r="D54" s="78"/>
    </row>
    <row r="55" spans="1:7" x14ac:dyDescent="0.25">
      <c r="A55" s="77"/>
      <c r="C55" s="78"/>
      <c r="D55" s="78"/>
    </row>
    <row r="56" spans="1:7" x14ac:dyDescent="0.25">
      <c r="A56" s="77"/>
      <c r="C56" s="78"/>
      <c r="D56" s="78"/>
    </row>
    <row r="57" spans="1:7" x14ac:dyDescent="0.25">
      <c r="A57" s="77"/>
      <c r="C57" t="s">
        <v>44</v>
      </c>
    </row>
    <row r="58" spans="1:7" x14ac:dyDescent="0.25">
      <c r="A58" s="77"/>
      <c r="C58" s="78" t="s">
        <v>242</v>
      </c>
      <c r="D58" s="78"/>
    </row>
    <row r="59" spans="1:7" x14ac:dyDescent="0.25">
      <c r="A59" s="77"/>
      <c r="C59" s="78"/>
      <c r="D59" s="78"/>
    </row>
    <row r="60" spans="1:7" x14ac:dyDescent="0.25">
      <c r="A60" s="77"/>
      <c r="C60" s="78"/>
      <c r="D60" s="78"/>
    </row>
    <row r="61" spans="1:7" x14ac:dyDescent="0.25">
      <c r="A61" s="77"/>
      <c r="C61" s="78"/>
      <c r="D61" s="78"/>
    </row>
    <row r="62" spans="1:7" x14ac:dyDescent="0.25">
      <c r="A62" s="77"/>
    </row>
    <row r="63" spans="1:7" x14ac:dyDescent="0.25">
      <c r="A63" s="79" t="s">
        <v>138</v>
      </c>
      <c r="B63" s="48" t="s">
        <v>93</v>
      </c>
      <c r="C63" s="5" t="s">
        <v>17</v>
      </c>
      <c r="D63" s="64" t="s">
        <v>139</v>
      </c>
      <c r="E63" s="68" t="s">
        <v>19</v>
      </c>
      <c r="F63" s="68" t="s">
        <v>20</v>
      </c>
      <c r="G63" t="s">
        <v>143</v>
      </c>
    </row>
    <row r="64" spans="1:7" x14ac:dyDescent="0.25">
      <c r="A64" s="80"/>
      <c r="C64" s="8">
        <v>2023</v>
      </c>
      <c r="D64" s="67">
        <v>11.555999999999999</v>
      </c>
      <c r="E64" s="69">
        <f>+D64/D65</f>
        <v>0.94365507104360602</v>
      </c>
      <c r="F64" s="70">
        <f>D64/D39</f>
        <v>0.32853812475123667</v>
      </c>
      <c r="G64" s="10">
        <f>D64/D$68</f>
        <v>1.0973316873991072</v>
      </c>
    </row>
    <row r="65" spans="1:7" x14ac:dyDescent="0.25">
      <c r="A65" s="80"/>
      <c r="C65" s="8">
        <v>2022</v>
      </c>
      <c r="D65" s="67">
        <v>12.246</v>
      </c>
      <c r="E65" s="69">
        <f>+D65/D66</f>
        <v>0.94381502890173419</v>
      </c>
      <c r="F65" s="70">
        <f>+D65/D40</f>
        <v>0.38555506580190163</v>
      </c>
      <c r="G65" s="10">
        <f>D65/D$68</f>
        <v>1.1628525306238724</v>
      </c>
    </row>
    <row r="66" spans="1:7" x14ac:dyDescent="0.25">
      <c r="A66" s="80"/>
      <c r="C66" s="8">
        <v>2021</v>
      </c>
      <c r="D66" s="67">
        <v>12.975</v>
      </c>
      <c r="E66" s="69">
        <f>+D66/D67</f>
        <v>1.1120157696263284</v>
      </c>
      <c r="F66" s="70">
        <f>+D66/D41</f>
        <v>0.4131507721700366</v>
      </c>
      <c r="G66" s="10">
        <f>D66/D$68</f>
        <v>1.2320767258569936</v>
      </c>
    </row>
    <row r="67" spans="1:7" x14ac:dyDescent="0.25">
      <c r="A67" s="80"/>
      <c r="C67" s="8">
        <v>2020</v>
      </c>
      <c r="D67" s="67">
        <v>11.667999999999999</v>
      </c>
      <c r="E67" s="69">
        <f>+D67/D68</f>
        <v>1.107966954705156</v>
      </c>
      <c r="F67" s="70">
        <f>+D67/D42</f>
        <v>0.40663553356102322</v>
      </c>
      <c r="G67" s="10">
        <f>D67/D$68</f>
        <v>1.107966954705156</v>
      </c>
    </row>
    <row r="68" spans="1:7" x14ac:dyDescent="0.25">
      <c r="A68" s="80"/>
      <c r="C68" s="8">
        <v>2019</v>
      </c>
      <c r="D68" s="67">
        <v>10.531000000000001</v>
      </c>
      <c r="E68" s="69"/>
      <c r="F68" s="70">
        <f>+D68/D43</f>
        <v>0.35332997819157863</v>
      </c>
      <c r="G68" s="10">
        <f>D68/D$68</f>
        <v>1</v>
      </c>
    </row>
    <row r="69" spans="1:7" x14ac:dyDescent="0.25">
      <c r="A69" s="80"/>
    </row>
    <row r="70" spans="1:7" x14ac:dyDescent="0.25">
      <c r="A70" s="80"/>
      <c r="C70" s="3" t="s">
        <v>16</v>
      </c>
      <c r="D70" s="2" t="s">
        <v>176</v>
      </c>
    </row>
    <row r="71" spans="1:7" x14ac:dyDescent="0.25">
      <c r="A71" s="80"/>
    </row>
    <row r="72" spans="1:7" x14ac:dyDescent="0.25">
      <c r="A72" s="80"/>
      <c r="C72" s="12" t="s">
        <v>43</v>
      </c>
    </row>
    <row r="73" spans="1:7" x14ac:dyDescent="0.25">
      <c r="A73" s="80"/>
      <c r="C73" s="78" t="s">
        <v>170</v>
      </c>
      <c r="D73" s="78"/>
    </row>
    <row r="74" spans="1:7" x14ac:dyDescent="0.25">
      <c r="A74" s="80"/>
      <c r="C74" s="78"/>
      <c r="D74" s="78"/>
    </row>
    <row r="75" spans="1:7" x14ac:dyDescent="0.25">
      <c r="A75" s="80"/>
      <c r="C75" s="78"/>
      <c r="D75" s="78"/>
    </row>
    <row r="76" spans="1:7" x14ac:dyDescent="0.25">
      <c r="A76" s="80"/>
    </row>
    <row r="77" spans="1:7" x14ac:dyDescent="0.25">
      <c r="A77" s="80"/>
      <c r="C77" s="12" t="s">
        <v>21</v>
      </c>
    </row>
    <row r="78" spans="1:7" x14ac:dyDescent="0.25">
      <c r="A78" s="80"/>
      <c r="C78" s="78" t="s">
        <v>243</v>
      </c>
      <c r="D78" s="78"/>
    </row>
    <row r="79" spans="1:7" x14ac:dyDescent="0.25">
      <c r="A79" s="80"/>
      <c r="C79" s="78"/>
      <c r="D79" s="78"/>
    </row>
    <row r="80" spans="1:7" x14ac:dyDescent="0.25">
      <c r="A80" s="80"/>
      <c r="C80" s="78"/>
      <c r="D80" s="78"/>
    </row>
    <row r="81" spans="1:6" x14ac:dyDescent="0.25">
      <c r="A81" s="81"/>
    </row>
    <row r="82" spans="1:6" x14ac:dyDescent="0.25">
      <c r="A82" s="82" t="s">
        <v>105</v>
      </c>
      <c r="B82" s="49" t="s">
        <v>105</v>
      </c>
      <c r="C82" s="4" t="s">
        <v>74</v>
      </c>
      <c r="D82" s="4" t="s">
        <v>45</v>
      </c>
      <c r="E82" s="43"/>
    </row>
    <row r="83" spans="1:6" x14ac:dyDescent="0.25">
      <c r="A83" s="83"/>
      <c r="C83" s="7"/>
      <c r="D83" s="42"/>
    </row>
    <row r="84" spans="1:6" x14ac:dyDescent="0.25">
      <c r="A84" s="83"/>
      <c r="C84" s="7">
        <v>2023</v>
      </c>
      <c r="D84" s="42">
        <v>12893</v>
      </c>
      <c r="E84" s="21" t="s">
        <v>175</v>
      </c>
    </row>
    <row r="85" spans="1:6" x14ac:dyDescent="0.25">
      <c r="A85" s="83"/>
      <c r="C85" s="7">
        <v>2022</v>
      </c>
      <c r="D85" s="42">
        <v>11402</v>
      </c>
      <c r="E85" s="21" t="s">
        <v>174</v>
      </c>
      <c r="F85" s="21" t="s">
        <v>79</v>
      </c>
    </row>
    <row r="86" spans="1:6" x14ac:dyDescent="0.25">
      <c r="A86" s="83"/>
      <c r="C86" s="7">
        <v>2021</v>
      </c>
      <c r="D86" s="42">
        <v>10030</v>
      </c>
      <c r="E86" s="21" t="s">
        <v>173</v>
      </c>
    </row>
    <row r="87" spans="1:6" x14ac:dyDescent="0.25">
      <c r="A87" s="83"/>
      <c r="C87" s="7">
        <v>2020</v>
      </c>
      <c r="D87" s="42">
        <v>9569</v>
      </c>
      <c r="E87" s="21" t="s">
        <v>172</v>
      </c>
    </row>
    <row r="88" spans="1:6" x14ac:dyDescent="0.25">
      <c r="A88" s="83"/>
      <c r="C88" s="7">
        <v>2019</v>
      </c>
      <c r="D88" s="42">
        <v>10513</v>
      </c>
      <c r="E88" s="21" t="s">
        <v>171</v>
      </c>
    </row>
    <row r="89" spans="1:6" x14ac:dyDescent="0.25">
      <c r="A89" s="84"/>
    </row>
    <row r="90" spans="1:6" x14ac:dyDescent="0.25">
      <c r="A90" s="85" t="s">
        <v>94</v>
      </c>
      <c r="B90" s="48" t="s">
        <v>94</v>
      </c>
      <c r="C90" s="11" t="s">
        <v>18</v>
      </c>
      <c r="D90" s="11"/>
      <c r="E90" s="43"/>
      <c r="F90" s="4"/>
    </row>
    <row r="91" spans="1:6" x14ac:dyDescent="0.25">
      <c r="A91" s="85"/>
      <c r="C91" s="3">
        <v>2024</v>
      </c>
      <c r="D91" s="14"/>
    </row>
    <row r="92" spans="1:6" x14ac:dyDescent="0.25">
      <c r="A92" s="85"/>
      <c r="C92" s="3">
        <v>2023</v>
      </c>
      <c r="D92" s="14">
        <f>(D39*1000-D84)/(D39*1000)</f>
        <v>0.63345084437368515</v>
      </c>
      <c r="E92" s="21" t="s">
        <v>178</v>
      </c>
    </row>
    <row r="93" spans="1:6" x14ac:dyDescent="0.25">
      <c r="A93" s="85"/>
      <c r="C93" s="3">
        <v>2022</v>
      </c>
      <c r="D93" s="14">
        <f>(D40*1000-D85)/(D40*1000)</f>
        <v>0.64101756816321387</v>
      </c>
      <c r="E93" s="21" t="s">
        <v>177</v>
      </c>
    </row>
    <row r="94" spans="1:6" x14ac:dyDescent="0.25">
      <c r="A94" s="85"/>
      <c r="C94" s="3">
        <v>2021</v>
      </c>
      <c r="D94" s="14">
        <f>(D41*1000-D86)/(D41*1000)</f>
        <v>0.68062410444196786</v>
      </c>
      <c r="E94" s="21" t="s">
        <v>179</v>
      </c>
    </row>
    <row r="95" spans="1:6" x14ac:dyDescent="0.25">
      <c r="A95" s="85"/>
      <c r="C95" s="3">
        <v>2020</v>
      </c>
      <c r="D95" s="14">
        <f t="shared" ref="D95:D96" si="0">(D42*1000-D87)/(D42*1000)</f>
        <v>0.666515647870635</v>
      </c>
      <c r="E95" s="21" t="s">
        <v>180</v>
      </c>
    </row>
    <row r="96" spans="1:6" x14ac:dyDescent="0.25">
      <c r="A96" s="85"/>
      <c r="C96" s="3">
        <v>2019</v>
      </c>
      <c r="D96" s="14">
        <f t="shared" si="0"/>
        <v>0.64727394732427446</v>
      </c>
      <c r="E96" s="21" t="s">
        <v>181</v>
      </c>
    </row>
    <row r="97" spans="1:6" x14ac:dyDescent="0.25">
      <c r="A97" s="85"/>
    </row>
    <row r="98" spans="1:6" x14ac:dyDescent="0.25">
      <c r="A98" s="85"/>
      <c r="C98" t="s">
        <v>23</v>
      </c>
      <c r="D98" t="s">
        <v>252</v>
      </c>
    </row>
    <row r="99" spans="1:6" x14ac:dyDescent="0.25">
      <c r="A99" s="85"/>
    </row>
    <row r="100" spans="1:6" x14ac:dyDescent="0.25">
      <c r="A100" s="85"/>
      <c r="C100" t="s">
        <v>24</v>
      </c>
      <c r="D100" t="s">
        <v>26</v>
      </c>
      <c r="E100" s="21" t="s">
        <v>27</v>
      </c>
    </row>
    <row r="101" spans="1:6" x14ac:dyDescent="0.25">
      <c r="A101" s="85"/>
      <c r="C101">
        <v>2023</v>
      </c>
      <c r="D101" s="13">
        <f>E101/D39</f>
        <v>0.28600670950133622</v>
      </c>
      <c r="E101" s="32">
        <v>10.06</v>
      </c>
    </row>
    <row r="102" spans="1:6" x14ac:dyDescent="0.25">
      <c r="A102" s="85"/>
      <c r="C102">
        <v>2022</v>
      </c>
      <c r="D102" s="13">
        <f>E102/D40</f>
        <v>0.25546250236131229</v>
      </c>
      <c r="E102" s="32">
        <f>8.114</f>
        <v>8.1140000000000008</v>
      </c>
    </row>
    <row r="103" spans="1:6" x14ac:dyDescent="0.25">
      <c r="A103" s="85"/>
    </row>
    <row r="104" spans="1:6" x14ac:dyDescent="0.25">
      <c r="A104" s="86" t="s">
        <v>140</v>
      </c>
      <c r="B104" s="48" t="s">
        <v>99</v>
      </c>
      <c r="C104" s="5" t="s">
        <v>31</v>
      </c>
      <c r="D104" s="4"/>
      <c r="E104" s="43"/>
      <c r="F104" s="4"/>
    </row>
    <row r="105" spans="1:6" x14ac:dyDescent="0.25">
      <c r="A105" s="86"/>
      <c r="E105" s="21" t="s">
        <v>19</v>
      </c>
      <c r="F105" t="s">
        <v>32</v>
      </c>
    </row>
    <row r="106" spans="1:6" x14ac:dyDescent="0.25">
      <c r="A106" s="86"/>
      <c r="C106" s="18">
        <v>45536</v>
      </c>
      <c r="D106" s="7">
        <v>123.57</v>
      </c>
      <c r="E106" s="30">
        <f>+D106/D107</f>
        <v>1.3797454220634211</v>
      </c>
      <c r="F106" s="10">
        <f>+D106/D$111</f>
        <v>2.2790483216525268</v>
      </c>
    </row>
    <row r="107" spans="1:6" x14ac:dyDescent="0.25">
      <c r="A107" s="86"/>
      <c r="C107" s="18">
        <v>45170</v>
      </c>
      <c r="D107" s="7">
        <v>89.56</v>
      </c>
      <c r="E107" s="30">
        <f>+D107/D108</f>
        <v>1.0466284912936779</v>
      </c>
      <c r="F107" s="10">
        <f>+D107/D$111</f>
        <v>1.6517890077462192</v>
      </c>
    </row>
    <row r="108" spans="1:6" x14ac:dyDescent="0.25">
      <c r="A108" s="86"/>
      <c r="C108" s="18">
        <v>44805</v>
      </c>
      <c r="D108" s="7">
        <v>85.57</v>
      </c>
      <c r="E108" s="30">
        <f>+D108/D109</f>
        <v>0.98141988760178911</v>
      </c>
      <c r="F108" s="10">
        <f>+D108/D$111</f>
        <v>1.5781999262264845</v>
      </c>
    </row>
    <row r="109" spans="1:6" x14ac:dyDescent="0.25">
      <c r="A109" s="86"/>
      <c r="C109" s="18">
        <v>44440</v>
      </c>
      <c r="D109" s="7">
        <v>87.19</v>
      </c>
      <c r="E109" s="30">
        <f>+D109/D110</f>
        <v>1.3852875754687004</v>
      </c>
      <c r="F109" s="10">
        <f>+D109/D$111</f>
        <v>1.6080781999262266</v>
      </c>
    </row>
    <row r="110" spans="1:6" x14ac:dyDescent="0.25">
      <c r="A110" s="86"/>
      <c r="C110" s="18">
        <v>44075</v>
      </c>
      <c r="D110" s="7">
        <v>62.94</v>
      </c>
      <c r="E110" s="30">
        <f>+D110/D111</f>
        <v>1.1608262633714497</v>
      </c>
      <c r="F110" s="10">
        <f>+D110/D$111</f>
        <v>1.1608262633714497</v>
      </c>
    </row>
    <row r="111" spans="1:6" x14ac:dyDescent="0.25">
      <c r="A111" s="86"/>
      <c r="C111" s="18">
        <v>43709</v>
      </c>
      <c r="D111" s="7">
        <v>54.22</v>
      </c>
    </row>
    <row r="112" spans="1:6" x14ac:dyDescent="0.25">
      <c r="A112" s="86"/>
    </row>
    <row r="113" spans="1:7" x14ac:dyDescent="0.25">
      <c r="A113" s="86"/>
      <c r="B113" s="48" t="s">
        <v>98</v>
      </c>
      <c r="C113" s="12" t="s">
        <v>34</v>
      </c>
      <c r="D113" t="s">
        <v>35</v>
      </c>
      <c r="E113" s="21" t="s">
        <v>19</v>
      </c>
      <c r="F113" t="s">
        <v>37</v>
      </c>
      <c r="G113" s="41" t="s">
        <v>185</v>
      </c>
    </row>
    <row r="114" spans="1:7" x14ac:dyDescent="0.25">
      <c r="A114" s="86"/>
      <c r="C114" s="72" t="s">
        <v>182</v>
      </c>
      <c r="D114" s="7">
        <v>1.3</v>
      </c>
      <c r="E114" s="33">
        <f>+D114/D115</f>
        <v>1.0236220472440944</v>
      </c>
      <c r="F114" s="10">
        <f>+D114/D106</f>
        <v>1.0520352836448978E-2</v>
      </c>
    </row>
    <row r="115" spans="1:7" x14ac:dyDescent="0.25">
      <c r="A115" s="86"/>
      <c r="C115" s="72" t="s">
        <v>183</v>
      </c>
      <c r="D115" s="7">
        <v>1.27</v>
      </c>
      <c r="E115" s="33">
        <f>+D115/D116</f>
        <v>1.016</v>
      </c>
      <c r="F115" s="10">
        <f>+D115/D107</f>
        <v>1.4180437695399731E-2</v>
      </c>
    </row>
    <row r="116" spans="1:7" x14ac:dyDescent="0.25">
      <c r="A116" s="86"/>
      <c r="C116" s="72" t="s">
        <v>184</v>
      </c>
      <c r="D116" s="7">
        <v>1.25</v>
      </c>
      <c r="E116" s="33">
        <f>+D116/D117</f>
        <v>1.0416666666666667</v>
      </c>
      <c r="F116" s="10">
        <f>+D116/D108</f>
        <v>1.4607923337618326E-2</v>
      </c>
    </row>
    <row r="117" spans="1:7" x14ac:dyDescent="0.25">
      <c r="A117" s="86"/>
      <c r="C117" s="72" t="s">
        <v>186</v>
      </c>
      <c r="D117" s="7">
        <v>1.2</v>
      </c>
      <c r="E117" s="33">
        <f>+D117/D118</f>
        <v>1.0256410256410258</v>
      </c>
      <c r="F117" s="10">
        <f>+D117/D109</f>
        <v>1.3763046220896892E-2</v>
      </c>
    </row>
    <row r="118" spans="1:7" x14ac:dyDescent="0.25">
      <c r="A118" s="86"/>
      <c r="C118" s="72" t="s">
        <v>187</v>
      </c>
      <c r="D118" s="7">
        <v>1.17</v>
      </c>
      <c r="F118" s="10">
        <f>+D118/D110</f>
        <v>1.8589132507149667E-2</v>
      </c>
    </row>
    <row r="119" spans="1:7" x14ac:dyDescent="0.25">
      <c r="A119" s="86"/>
    </row>
    <row r="120" spans="1:7" x14ac:dyDescent="0.25">
      <c r="A120" s="86"/>
      <c r="B120" s="48" t="s">
        <v>122</v>
      </c>
      <c r="C120" s="12" t="s">
        <v>142</v>
      </c>
      <c r="D120" s="12" t="s">
        <v>125</v>
      </c>
      <c r="E120" s="31" t="s">
        <v>121</v>
      </c>
      <c r="F120" t="s">
        <v>188</v>
      </c>
    </row>
    <row r="121" spans="1:7" x14ac:dyDescent="0.25">
      <c r="A121" s="86"/>
      <c r="C121" s="18">
        <v>45108</v>
      </c>
      <c r="D121" s="7">
        <f>SUM(E129:E132)</f>
        <v>27.494329999999998</v>
      </c>
      <c r="E121" s="63">
        <f>G130</f>
        <v>5.0199999999999996</v>
      </c>
      <c r="F121" s="10">
        <f>E121/E$125</f>
        <v>1.0889370932754878</v>
      </c>
    </row>
    <row r="122" spans="1:7" x14ac:dyDescent="0.25">
      <c r="A122" s="86"/>
      <c r="C122" s="18">
        <v>44743</v>
      </c>
      <c r="D122" s="7">
        <f>SUM(E133:E136)</f>
        <v>1014.20847</v>
      </c>
      <c r="E122" s="63">
        <f>G131</f>
        <v>5.81</v>
      </c>
      <c r="F122" s="10">
        <f>E122/E$125</f>
        <v>1.2603036876355747</v>
      </c>
    </row>
    <row r="123" spans="1:7" x14ac:dyDescent="0.25">
      <c r="A123" s="86"/>
      <c r="C123" s="18">
        <v>44378</v>
      </c>
      <c r="D123" s="7">
        <f>SUM(E137:E140)</f>
        <v>14.30095</v>
      </c>
      <c r="E123" s="63">
        <f>G132</f>
        <v>5.83</v>
      </c>
      <c r="F123" s="10">
        <f>E123/E$125</f>
        <v>1.264642082429501</v>
      </c>
    </row>
    <row r="124" spans="1:7" x14ac:dyDescent="0.25">
      <c r="A124" s="86"/>
      <c r="C124" s="18">
        <v>44013</v>
      </c>
      <c r="D124" s="7">
        <f>SUM(E141:E144)</f>
        <v>13.838369999999999</v>
      </c>
      <c r="E124" s="63">
        <f>G133</f>
        <v>5.16</v>
      </c>
      <c r="F124" s="10">
        <f>E124/E$125</f>
        <v>1.1193058568329717</v>
      </c>
    </row>
    <row r="125" spans="1:7" x14ac:dyDescent="0.25">
      <c r="A125" s="86"/>
      <c r="C125" s="18">
        <v>43647</v>
      </c>
      <c r="D125" s="7">
        <f>SUM(E145:E148)</f>
        <v>12.478540000000001</v>
      </c>
      <c r="E125" s="63">
        <f>G134</f>
        <v>4.6100000000000003</v>
      </c>
      <c r="F125" s="10">
        <f>E125/E$125</f>
        <v>1</v>
      </c>
    </row>
    <row r="126" spans="1:7" x14ac:dyDescent="0.25">
      <c r="A126" s="86"/>
      <c r="C126" s="41" t="s">
        <v>195</v>
      </c>
      <c r="F126" s="41" t="s">
        <v>189</v>
      </c>
    </row>
    <row r="127" spans="1:7" x14ac:dyDescent="0.25">
      <c r="A127" s="86"/>
      <c r="C127" s="41"/>
      <c r="F127" s="10"/>
    </row>
    <row r="128" spans="1:7" ht="15.75" thickBot="1" x14ac:dyDescent="0.3">
      <c r="A128" s="86"/>
      <c r="C128" s="53" t="s">
        <v>123</v>
      </c>
      <c r="D128" s="54" t="s">
        <v>124</v>
      </c>
      <c r="F128" s="87" t="s">
        <v>249</v>
      </c>
      <c r="G128" s="87"/>
    </row>
    <row r="129" spans="1:12" ht="15.75" thickBot="1" x14ac:dyDescent="0.3">
      <c r="A129" s="86"/>
      <c r="C129" s="55">
        <v>45107</v>
      </c>
      <c r="D129" s="56" t="s">
        <v>190</v>
      </c>
      <c r="E129" s="21">
        <v>0.9587</v>
      </c>
      <c r="F129" s="61">
        <v>2024</v>
      </c>
      <c r="G129" s="62"/>
    </row>
    <row r="130" spans="1:12" ht="15.75" thickBot="1" x14ac:dyDescent="0.3">
      <c r="A130" s="86"/>
      <c r="C130" s="55">
        <v>45016</v>
      </c>
      <c r="D130" s="56" t="s">
        <v>191</v>
      </c>
      <c r="E130" s="21">
        <v>24.43</v>
      </c>
      <c r="F130" s="61">
        <v>2023</v>
      </c>
      <c r="G130" s="62">
        <v>5.0199999999999996</v>
      </c>
    </row>
    <row r="131" spans="1:12" ht="15.75" thickBot="1" x14ac:dyDescent="0.3">
      <c r="A131" s="86"/>
      <c r="C131" s="55">
        <v>44926</v>
      </c>
      <c r="D131" s="56" t="s">
        <v>192</v>
      </c>
      <c r="E131" s="21">
        <v>0.79562999999999995</v>
      </c>
      <c r="F131" s="61">
        <v>2022</v>
      </c>
      <c r="G131" s="62">
        <v>5.81</v>
      </c>
    </row>
    <row r="132" spans="1:12" ht="15.75" thickBot="1" x14ac:dyDescent="0.3">
      <c r="A132" s="86"/>
      <c r="C132" s="55">
        <v>44834</v>
      </c>
      <c r="D132" s="56" t="s">
        <v>193</v>
      </c>
      <c r="E132" s="21">
        <v>1.31</v>
      </c>
      <c r="F132" s="61">
        <v>2021</v>
      </c>
      <c r="G132" s="62">
        <v>5.83</v>
      </c>
    </row>
    <row r="133" spans="1:12" ht="15.75" thickBot="1" x14ac:dyDescent="0.3">
      <c r="A133" s="86"/>
      <c r="C133" s="55">
        <v>44742</v>
      </c>
      <c r="D133" s="56" t="s">
        <v>194</v>
      </c>
      <c r="E133" s="21">
        <v>0.78847</v>
      </c>
      <c r="F133" s="61">
        <v>2020</v>
      </c>
      <c r="G133" s="62">
        <v>5.16</v>
      </c>
    </row>
    <row r="134" spans="1:12" ht="15.75" thickBot="1" x14ac:dyDescent="0.3">
      <c r="A134" s="86"/>
      <c r="C134" s="55">
        <v>44651</v>
      </c>
      <c r="D134" s="56" t="s">
        <v>196</v>
      </c>
      <c r="E134" s="21">
        <v>224.29</v>
      </c>
      <c r="F134" s="61">
        <v>2019</v>
      </c>
      <c r="G134" s="62">
        <v>4.6100000000000003</v>
      </c>
    </row>
    <row r="135" spans="1:12" ht="15.75" thickBot="1" x14ac:dyDescent="0.3">
      <c r="A135" s="86"/>
      <c r="C135" s="55">
        <v>44561</v>
      </c>
      <c r="D135" s="56" t="s">
        <v>197</v>
      </c>
      <c r="E135" s="21">
        <v>691.65</v>
      </c>
      <c r="F135" s="10"/>
    </row>
    <row r="136" spans="1:12" ht="15.75" thickBot="1" x14ac:dyDescent="0.3">
      <c r="A136" s="86"/>
      <c r="C136" s="55">
        <v>44469</v>
      </c>
      <c r="D136" s="56" t="s">
        <v>198</v>
      </c>
      <c r="E136" s="21">
        <v>97.48</v>
      </c>
      <c r="F136" s="10"/>
    </row>
    <row r="137" spans="1:12" ht="15.75" thickBot="1" x14ac:dyDescent="0.3">
      <c r="A137" s="86"/>
      <c r="C137" s="55">
        <v>44377</v>
      </c>
      <c r="D137" s="56" t="s">
        <v>199</v>
      </c>
      <c r="E137" s="21">
        <v>0.99590000000000001</v>
      </c>
      <c r="F137" s="10"/>
    </row>
    <row r="138" spans="1:12" ht="15.75" thickBot="1" x14ac:dyDescent="0.3">
      <c r="A138" s="86"/>
      <c r="C138" s="55">
        <v>44286</v>
      </c>
      <c r="D138" s="56" t="s">
        <v>200</v>
      </c>
      <c r="E138" s="21">
        <v>12.47</v>
      </c>
      <c r="F138" s="10"/>
    </row>
    <row r="139" spans="1:12" ht="15.75" thickBot="1" x14ac:dyDescent="0.3">
      <c r="A139" s="86"/>
      <c r="C139" s="55">
        <v>44196</v>
      </c>
      <c r="D139" s="56" t="s">
        <v>201</v>
      </c>
      <c r="E139" s="21">
        <v>0.39454</v>
      </c>
      <c r="F139" s="10"/>
    </row>
    <row r="140" spans="1:12" ht="15.75" thickBot="1" x14ac:dyDescent="0.3">
      <c r="A140" s="86"/>
      <c r="C140" s="55">
        <v>44104</v>
      </c>
      <c r="D140" s="56" t="s">
        <v>202</v>
      </c>
      <c r="E140" s="21">
        <v>0.44051000000000001</v>
      </c>
      <c r="F140" s="10"/>
    </row>
    <row r="141" spans="1:12" ht="15.75" thickBot="1" x14ac:dyDescent="0.3">
      <c r="A141" s="86"/>
      <c r="C141" s="55">
        <v>44012</v>
      </c>
      <c r="D141" s="56" t="s">
        <v>203</v>
      </c>
      <c r="E141" s="21">
        <v>0.64561000000000002</v>
      </c>
      <c r="F141" s="10"/>
    </row>
    <row r="142" spans="1:12" ht="15.75" thickBot="1" x14ac:dyDescent="0.3">
      <c r="A142" s="86"/>
      <c r="C142" s="55">
        <v>43921</v>
      </c>
      <c r="D142" s="56" t="s">
        <v>204</v>
      </c>
      <c r="E142" s="21">
        <v>12.51</v>
      </c>
      <c r="F142" s="10"/>
    </row>
    <row r="143" spans="1:12" ht="15.75" thickBot="1" x14ac:dyDescent="0.3">
      <c r="A143" s="86"/>
      <c r="C143" s="55">
        <v>43830</v>
      </c>
      <c r="D143" s="56" t="s">
        <v>205</v>
      </c>
      <c r="E143" s="21">
        <v>0.22178999999999999</v>
      </c>
      <c r="F143" s="10"/>
    </row>
    <row r="144" spans="1:12" ht="15.75" thickBot="1" x14ac:dyDescent="0.3">
      <c r="A144" s="86"/>
      <c r="C144" s="55">
        <v>43738</v>
      </c>
      <c r="D144" s="56" t="s">
        <v>206</v>
      </c>
      <c r="E144" s="21">
        <v>0.46096999999999999</v>
      </c>
      <c r="F144" s="10"/>
      <c r="K144" s="59"/>
      <c r="L144" s="60"/>
    </row>
    <row r="145" spans="1:12" ht="15.75" thickBot="1" x14ac:dyDescent="0.3">
      <c r="A145" s="86"/>
      <c r="C145" s="57">
        <v>43646</v>
      </c>
      <c r="D145" s="58" t="s">
        <v>207</v>
      </c>
      <c r="E145" s="21">
        <v>0.40287000000000001</v>
      </c>
      <c r="F145" s="10"/>
      <c r="K145" s="59"/>
      <c r="L145" s="60"/>
    </row>
    <row r="146" spans="1:12" ht="15.75" thickBot="1" x14ac:dyDescent="0.3">
      <c r="A146" s="86"/>
      <c r="C146" s="57">
        <v>43555</v>
      </c>
      <c r="D146" s="60" t="s">
        <v>208</v>
      </c>
      <c r="E146" s="21">
        <v>11.53</v>
      </c>
      <c r="F146" s="10"/>
      <c r="K146" s="59"/>
      <c r="L146" s="60"/>
    </row>
    <row r="147" spans="1:12" ht="15.75" thickBot="1" x14ac:dyDescent="0.3">
      <c r="A147" s="86"/>
      <c r="C147" s="57">
        <v>43465</v>
      </c>
      <c r="D147" s="60" t="s">
        <v>209</v>
      </c>
      <c r="E147" s="21">
        <v>0.22065000000000001</v>
      </c>
      <c r="F147" s="10"/>
      <c r="K147" s="59"/>
      <c r="L147" s="60"/>
    </row>
    <row r="148" spans="1:12" ht="15.75" thickBot="1" x14ac:dyDescent="0.3">
      <c r="A148" s="86"/>
      <c r="C148" s="57">
        <v>43738</v>
      </c>
      <c r="D148" s="60" t="s">
        <v>210</v>
      </c>
      <c r="E148" s="21">
        <v>0.32501999999999998</v>
      </c>
      <c r="F148" s="10"/>
      <c r="K148" s="59"/>
      <c r="L148" s="60"/>
    </row>
    <row r="149" spans="1:12" x14ac:dyDescent="0.25">
      <c r="A149" s="86"/>
      <c r="F149" s="10"/>
      <c r="K149" s="59"/>
      <c r="L149" s="60"/>
    </row>
    <row r="150" spans="1:12" x14ac:dyDescent="0.25">
      <c r="A150" s="86"/>
      <c r="C150" s="71" t="s">
        <v>141</v>
      </c>
      <c r="D150" s="60"/>
      <c r="F150" s="10"/>
      <c r="K150" s="59"/>
      <c r="L150" s="60"/>
    </row>
    <row r="151" spans="1:12" x14ac:dyDescent="0.25">
      <c r="A151" s="86"/>
      <c r="C151" s="88" t="s">
        <v>218</v>
      </c>
      <c r="D151" s="88"/>
      <c r="F151" s="10"/>
      <c r="K151" s="59"/>
      <c r="L151" s="60"/>
    </row>
    <row r="152" spans="1:12" x14ac:dyDescent="0.25">
      <c r="A152" s="86"/>
      <c r="C152" s="88"/>
      <c r="D152" s="88"/>
      <c r="F152" s="10"/>
      <c r="K152" s="59"/>
      <c r="L152" s="60"/>
    </row>
    <row r="153" spans="1:12" x14ac:dyDescent="0.25">
      <c r="A153" s="86"/>
      <c r="C153" s="88"/>
      <c r="D153" s="88"/>
      <c r="F153" s="10"/>
      <c r="K153" s="59"/>
      <c r="L153" s="60"/>
    </row>
    <row r="154" spans="1:12" x14ac:dyDescent="0.25">
      <c r="A154" s="86"/>
      <c r="C154" s="88"/>
      <c r="D154" s="88"/>
      <c r="F154" s="10"/>
      <c r="K154" s="59"/>
      <c r="L154" s="60"/>
    </row>
    <row r="155" spans="1:12" x14ac:dyDescent="0.25">
      <c r="A155" s="86"/>
      <c r="C155" s="88"/>
      <c r="D155" s="88"/>
      <c r="F155" s="10"/>
      <c r="K155" s="59"/>
      <c r="L155" s="60"/>
    </row>
    <row r="156" spans="1:12" x14ac:dyDescent="0.25">
      <c r="A156" s="86"/>
      <c r="F156" s="10"/>
    </row>
    <row r="157" spans="1:12" x14ac:dyDescent="0.25">
      <c r="A157" s="86"/>
      <c r="B157" s="48" t="s">
        <v>102</v>
      </c>
      <c r="C157" s="5" t="s">
        <v>36</v>
      </c>
      <c r="D157" s="5"/>
      <c r="E157" s="43"/>
      <c r="F157" s="4"/>
      <c r="G157" s="4"/>
    </row>
    <row r="158" spans="1:12" x14ac:dyDescent="0.25">
      <c r="A158" s="86"/>
      <c r="C158" s="78" t="s">
        <v>219</v>
      </c>
      <c r="D158" s="78"/>
    </row>
    <row r="159" spans="1:12" x14ac:dyDescent="0.25">
      <c r="A159" s="86"/>
      <c r="C159" s="78"/>
      <c r="D159" s="78"/>
    </row>
    <row r="160" spans="1:12" x14ac:dyDescent="0.25">
      <c r="A160" s="86"/>
      <c r="C160" s="78"/>
      <c r="D160" s="78"/>
    </row>
    <row r="161" spans="1:7" x14ac:dyDescent="0.25">
      <c r="A161" s="86"/>
    </row>
    <row r="162" spans="1:7" x14ac:dyDescent="0.25">
      <c r="A162" s="89" t="s">
        <v>144</v>
      </c>
      <c r="B162" s="48" t="s">
        <v>111</v>
      </c>
      <c r="C162" s="5" t="s">
        <v>112</v>
      </c>
      <c r="D162" s="4"/>
      <c r="E162" s="43"/>
      <c r="F162" s="4"/>
      <c r="G162" s="4"/>
    </row>
    <row r="163" spans="1:7" x14ac:dyDescent="0.25">
      <c r="A163" s="90"/>
      <c r="C163" s="78" t="s">
        <v>220</v>
      </c>
      <c r="D163" s="78"/>
    </row>
    <row r="164" spans="1:7" x14ac:dyDescent="0.25">
      <c r="A164" s="90"/>
      <c r="C164" s="78"/>
      <c r="D164" s="78"/>
    </row>
    <row r="165" spans="1:7" x14ac:dyDescent="0.25">
      <c r="A165" s="90"/>
      <c r="C165" s="78"/>
      <c r="D165" s="78"/>
    </row>
    <row r="166" spans="1:7" x14ac:dyDescent="0.25">
      <c r="A166" s="90"/>
    </row>
    <row r="167" spans="1:7" x14ac:dyDescent="0.25">
      <c r="A167" s="90"/>
      <c r="C167" s="5" t="s">
        <v>117</v>
      </c>
      <c r="D167" s="5"/>
    </row>
    <row r="168" spans="1:7" x14ac:dyDescent="0.25">
      <c r="A168" s="90"/>
      <c r="C168" s="41" t="s">
        <v>254</v>
      </c>
    </row>
    <row r="169" spans="1:7" x14ac:dyDescent="0.25">
      <c r="A169" s="90"/>
      <c r="C169" s="50" t="s">
        <v>113</v>
      </c>
    </row>
    <row r="170" spans="1:7" x14ac:dyDescent="0.25">
      <c r="A170" s="90"/>
      <c r="C170" s="51"/>
    </row>
    <row r="171" spans="1:7" x14ac:dyDescent="0.25">
      <c r="A171" s="90"/>
      <c r="C171" s="52" t="s">
        <v>271</v>
      </c>
    </row>
    <row r="172" spans="1:7" x14ac:dyDescent="0.25">
      <c r="A172" s="90"/>
      <c r="C172" s="52"/>
    </row>
    <row r="173" spans="1:7" x14ac:dyDescent="0.25">
      <c r="A173" s="90"/>
      <c r="C173" s="52"/>
    </row>
    <row r="174" spans="1:7" x14ac:dyDescent="0.25">
      <c r="A174" s="90"/>
      <c r="C174" s="52"/>
    </row>
    <row r="175" spans="1:7" x14ac:dyDescent="0.25">
      <c r="A175" s="90"/>
      <c r="C175" s="52"/>
    </row>
    <row r="176" spans="1:7" x14ac:dyDescent="0.25">
      <c r="A176" s="90"/>
      <c r="C176" s="52"/>
    </row>
    <row r="177" spans="1:4" x14ac:dyDescent="0.25">
      <c r="A177" s="90"/>
      <c r="C177" s="52"/>
    </row>
    <row r="178" spans="1:4" x14ac:dyDescent="0.25">
      <c r="A178" s="90"/>
      <c r="C178" s="52"/>
    </row>
    <row r="179" spans="1:4" x14ac:dyDescent="0.25">
      <c r="A179" s="90"/>
      <c r="C179" s="52"/>
    </row>
    <row r="180" spans="1:4" x14ac:dyDescent="0.25">
      <c r="A180" s="90"/>
      <c r="C180" s="52"/>
    </row>
    <row r="181" spans="1:4" x14ac:dyDescent="0.25">
      <c r="A181" s="90"/>
      <c r="C181" s="6"/>
    </row>
    <row r="182" spans="1:4" x14ac:dyDescent="0.25">
      <c r="A182" s="90"/>
      <c r="C182" s="50" t="s">
        <v>114</v>
      </c>
      <c r="D182" s="74"/>
    </row>
    <row r="183" spans="1:4" x14ac:dyDescent="0.25">
      <c r="A183" s="90"/>
      <c r="C183" s="52" t="s">
        <v>256</v>
      </c>
    </row>
    <row r="184" spans="1:4" x14ac:dyDescent="0.25">
      <c r="A184" s="90"/>
      <c r="C184" s="52" t="s">
        <v>255</v>
      </c>
    </row>
    <row r="185" spans="1:4" x14ac:dyDescent="0.25">
      <c r="A185" s="90"/>
      <c r="C185" s="52" t="s">
        <v>257</v>
      </c>
    </row>
    <row r="186" spans="1:4" x14ac:dyDescent="0.25">
      <c r="A186" s="90"/>
      <c r="C186" s="6"/>
    </row>
    <row r="187" spans="1:4" x14ac:dyDescent="0.25">
      <c r="A187" s="90"/>
      <c r="C187" s="50" t="s">
        <v>115</v>
      </c>
    </row>
    <row r="188" spans="1:4" x14ac:dyDescent="0.25">
      <c r="A188" s="90"/>
      <c r="C188" s="51"/>
    </row>
    <row r="189" spans="1:4" x14ac:dyDescent="0.25">
      <c r="A189" s="90"/>
      <c r="C189" s="52" t="s">
        <v>258</v>
      </c>
    </row>
    <row r="190" spans="1:4" ht="22.5" x14ac:dyDescent="0.25">
      <c r="A190" s="90"/>
      <c r="C190" s="52" t="s">
        <v>259</v>
      </c>
    </row>
    <row r="191" spans="1:4" x14ac:dyDescent="0.25">
      <c r="A191" s="90"/>
      <c r="C191" s="52"/>
    </row>
    <row r="192" spans="1:4" x14ac:dyDescent="0.25">
      <c r="A192" s="90"/>
      <c r="C192" s="52"/>
    </row>
    <row r="193" spans="1:3" x14ac:dyDescent="0.25">
      <c r="A193" s="90"/>
      <c r="C193" s="6"/>
    </row>
    <row r="194" spans="1:3" x14ac:dyDescent="0.25">
      <c r="A194" s="90"/>
      <c r="C194" s="50" t="s">
        <v>116</v>
      </c>
    </row>
    <row r="195" spans="1:3" x14ac:dyDescent="0.25">
      <c r="A195" s="90"/>
      <c r="C195" s="51"/>
    </row>
    <row r="196" spans="1:3" x14ac:dyDescent="0.25">
      <c r="A196" s="90"/>
      <c r="C196" s="52" t="s">
        <v>253</v>
      </c>
    </row>
    <row r="197" spans="1:3" x14ac:dyDescent="0.25">
      <c r="A197" s="90"/>
      <c r="C197" s="52" t="s">
        <v>260</v>
      </c>
    </row>
    <row r="198" spans="1:3" ht="22.5" x14ac:dyDescent="0.25">
      <c r="A198" s="90"/>
      <c r="C198" s="52" t="s">
        <v>261</v>
      </c>
    </row>
    <row r="199" spans="1:3" ht="24.6" customHeight="1" x14ac:dyDescent="0.25">
      <c r="A199" s="90"/>
      <c r="C199" s="52" t="s">
        <v>262</v>
      </c>
    </row>
    <row r="200" spans="1:3" x14ac:dyDescent="0.25">
      <c r="A200" s="90"/>
      <c r="C200" s="52" t="s">
        <v>263</v>
      </c>
    </row>
    <row r="201" spans="1:3" x14ac:dyDescent="0.25">
      <c r="A201" s="90"/>
      <c r="C201" s="52" t="s">
        <v>264</v>
      </c>
    </row>
    <row r="202" spans="1:3" x14ac:dyDescent="0.25">
      <c r="A202" s="90"/>
      <c r="C202" s="52" t="s">
        <v>265</v>
      </c>
    </row>
    <row r="203" spans="1:3" x14ac:dyDescent="0.25">
      <c r="A203" s="90"/>
      <c r="C203" s="52" t="s">
        <v>266</v>
      </c>
    </row>
    <row r="204" spans="1:3" x14ac:dyDescent="0.25">
      <c r="A204" s="90"/>
      <c r="C204" s="52"/>
    </row>
    <row r="205" spans="1:3" x14ac:dyDescent="0.25">
      <c r="A205" s="90"/>
      <c r="C205" s="52"/>
    </row>
    <row r="206" spans="1:3" x14ac:dyDescent="0.25">
      <c r="A206" s="90"/>
      <c r="C206" s="52"/>
    </row>
    <row r="207" spans="1:3" x14ac:dyDescent="0.25">
      <c r="A207" s="90"/>
      <c r="C207" s="52"/>
    </row>
    <row r="208" spans="1:3" x14ac:dyDescent="0.25">
      <c r="A208" s="90"/>
      <c r="C208" s="52"/>
    </row>
    <row r="209" spans="1:3" x14ac:dyDescent="0.25">
      <c r="A209" s="90"/>
      <c r="C209" s="52"/>
    </row>
    <row r="210" spans="1:3" x14ac:dyDescent="0.25">
      <c r="A210" s="90"/>
      <c r="C210" s="52"/>
    </row>
    <row r="211" spans="1:3" x14ac:dyDescent="0.25">
      <c r="A211" s="90"/>
      <c r="C211" s="52"/>
    </row>
    <row r="212" spans="1:3" x14ac:dyDescent="0.25">
      <c r="A212" s="90"/>
      <c r="C212" s="52"/>
    </row>
    <row r="213" spans="1:3" x14ac:dyDescent="0.25">
      <c r="A213" s="90"/>
      <c r="C213" s="52"/>
    </row>
    <row r="214" spans="1:3" x14ac:dyDescent="0.25">
      <c r="A214" s="90"/>
      <c r="C214" s="52"/>
    </row>
    <row r="215" spans="1:3" x14ac:dyDescent="0.25">
      <c r="A215" s="90"/>
      <c r="C215" s="52"/>
    </row>
    <row r="216" spans="1:3" x14ac:dyDescent="0.25">
      <c r="A216" s="90"/>
      <c r="C216" s="52"/>
    </row>
    <row r="217" spans="1:3" x14ac:dyDescent="0.25">
      <c r="A217" s="90"/>
      <c r="C217" s="52"/>
    </row>
    <row r="218" spans="1:3" x14ac:dyDescent="0.25">
      <c r="A218" s="90"/>
      <c r="C218" s="52"/>
    </row>
    <row r="219" spans="1:3" x14ac:dyDescent="0.25">
      <c r="A219" s="90"/>
      <c r="C219" s="52"/>
    </row>
    <row r="220" spans="1:3" x14ac:dyDescent="0.25">
      <c r="A220" s="90"/>
      <c r="C220" s="52"/>
    </row>
    <row r="221" spans="1:3" x14ac:dyDescent="0.25">
      <c r="A221" s="90"/>
      <c r="C221" s="52"/>
    </row>
    <row r="222" spans="1:3" x14ac:dyDescent="0.25">
      <c r="A222" s="90"/>
      <c r="C222" s="52"/>
    </row>
    <row r="223" spans="1:3" x14ac:dyDescent="0.25">
      <c r="A223" s="90"/>
      <c r="C223" s="52"/>
    </row>
    <row r="224" spans="1:3" x14ac:dyDescent="0.25">
      <c r="A224" s="90"/>
      <c r="C224" s="52"/>
    </row>
    <row r="225" spans="1:7" x14ac:dyDescent="0.25">
      <c r="A225" s="90"/>
      <c r="C225" s="52"/>
    </row>
    <row r="226" spans="1:7" x14ac:dyDescent="0.25">
      <c r="A226" s="90"/>
      <c r="C226" s="52"/>
    </row>
    <row r="227" spans="1:7" x14ac:dyDescent="0.25">
      <c r="A227" s="90"/>
      <c r="C227" s="52"/>
    </row>
    <row r="228" spans="1:7" x14ac:dyDescent="0.25">
      <c r="A228" s="90"/>
      <c r="C228" s="52"/>
    </row>
    <row r="229" spans="1:7" x14ac:dyDescent="0.25">
      <c r="A229" s="90"/>
      <c r="C229" s="52"/>
    </row>
    <row r="230" spans="1:7" x14ac:dyDescent="0.25">
      <c r="A230" s="90"/>
      <c r="C230" s="52"/>
    </row>
    <row r="231" spans="1:7" x14ac:dyDescent="0.25">
      <c r="A231" s="90"/>
      <c r="C231" s="52"/>
    </row>
    <row r="232" spans="1:7" x14ac:dyDescent="0.25">
      <c r="A232" s="90"/>
      <c r="C232" s="41"/>
    </row>
    <row r="233" spans="1:7" x14ac:dyDescent="0.25">
      <c r="A233" s="90"/>
    </row>
    <row r="234" spans="1:7" x14ac:dyDescent="0.25">
      <c r="A234" s="91" t="s">
        <v>145</v>
      </c>
      <c r="B234" s="48" t="s">
        <v>101</v>
      </c>
      <c r="C234" s="5" t="s">
        <v>69</v>
      </c>
      <c r="D234" s="4"/>
      <c r="E234" s="43"/>
      <c r="F234" s="4"/>
      <c r="G234" s="4"/>
    </row>
    <row r="235" spans="1:7" x14ac:dyDescent="0.25">
      <c r="A235" s="91"/>
      <c r="D235" t="s">
        <v>70</v>
      </c>
      <c r="E235" s="21" t="s">
        <v>71</v>
      </c>
    </row>
    <row r="236" spans="1:7" x14ac:dyDescent="0.25">
      <c r="A236" s="91"/>
      <c r="C236" s="3">
        <v>2024</v>
      </c>
      <c r="D236" s="36"/>
      <c r="E236" s="36"/>
      <c r="F236" s="34"/>
      <c r="G236" s="37">
        <f t="shared" ref="G236:G241" si="1">D236-E236</f>
        <v>0</v>
      </c>
    </row>
    <row r="237" spans="1:7" x14ac:dyDescent="0.25">
      <c r="A237" s="91"/>
      <c r="C237" s="3">
        <v>2023</v>
      </c>
      <c r="D237" s="36">
        <v>17080</v>
      </c>
      <c r="E237" s="36">
        <v>9564</v>
      </c>
      <c r="F237" s="34" t="s">
        <v>231</v>
      </c>
      <c r="G237" s="37">
        <f t="shared" si="1"/>
        <v>7516</v>
      </c>
    </row>
    <row r="238" spans="1:7" x14ac:dyDescent="0.25">
      <c r="A238" s="91"/>
      <c r="C238" s="3">
        <v>2022</v>
      </c>
      <c r="D238" s="36">
        <v>15443</v>
      </c>
      <c r="E238" s="36">
        <v>8733</v>
      </c>
      <c r="F238" s="34" t="s">
        <v>230</v>
      </c>
      <c r="G238" s="37">
        <f t="shared" si="1"/>
        <v>6710</v>
      </c>
    </row>
    <row r="239" spans="1:7" x14ac:dyDescent="0.25">
      <c r="A239" s="91"/>
      <c r="C239" s="3">
        <v>2021</v>
      </c>
      <c r="D239" s="36">
        <v>14732</v>
      </c>
      <c r="E239" s="36">
        <v>8564</v>
      </c>
      <c r="F239" s="34" t="s">
        <v>229</v>
      </c>
      <c r="G239" s="37">
        <f t="shared" si="1"/>
        <v>6168</v>
      </c>
    </row>
    <row r="240" spans="1:7" x14ac:dyDescent="0.25">
      <c r="A240" s="91"/>
      <c r="C240" s="3">
        <v>2020</v>
      </c>
      <c r="D240" s="36">
        <v>14909</v>
      </c>
      <c r="E240" s="36">
        <v>8544</v>
      </c>
      <c r="F240" s="34" t="s">
        <v>228</v>
      </c>
      <c r="G240" s="37">
        <f t="shared" si="1"/>
        <v>6365</v>
      </c>
    </row>
    <row r="241" spans="1:7" x14ac:dyDescent="0.25">
      <c r="A241" s="91"/>
      <c r="C241" s="3">
        <v>2019</v>
      </c>
      <c r="D241" s="36">
        <v>14446</v>
      </c>
      <c r="E241" s="36">
        <v>7815</v>
      </c>
      <c r="F241" s="34" t="s">
        <v>227</v>
      </c>
      <c r="G241" s="37">
        <f t="shared" si="1"/>
        <v>6631</v>
      </c>
    </row>
    <row r="242" spans="1:7" x14ac:dyDescent="0.25">
      <c r="A242" s="91"/>
    </row>
    <row r="243" spans="1:7" x14ac:dyDescent="0.25">
      <c r="A243" s="91"/>
      <c r="C243" s="5" t="s">
        <v>46</v>
      </c>
      <c r="D243" s="4"/>
      <c r="E243" s="43"/>
      <c r="F243" s="4"/>
      <c r="G243" s="4"/>
    </row>
    <row r="244" spans="1:7" x14ac:dyDescent="0.25">
      <c r="A244" s="91"/>
      <c r="C244" s="78" t="s">
        <v>248</v>
      </c>
      <c r="D244" s="78"/>
    </row>
    <row r="245" spans="1:7" x14ac:dyDescent="0.25">
      <c r="A245" s="91"/>
      <c r="C245" s="78"/>
      <c r="D245" s="78"/>
    </row>
    <row r="246" spans="1:7" x14ac:dyDescent="0.25">
      <c r="A246" s="91"/>
      <c r="C246" s="78"/>
      <c r="D246" s="78"/>
    </row>
    <row r="247" spans="1:7" x14ac:dyDescent="0.25">
      <c r="A247" s="91"/>
    </row>
    <row r="248" spans="1:7" x14ac:dyDescent="0.25">
      <c r="A248" s="91"/>
    </row>
    <row r="249" spans="1:7" x14ac:dyDescent="0.25">
      <c r="A249" s="91"/>
      <c r="B249" s="48" t="s">
        <v>100</v>
      </c>
      <c r="C249" s="5" t="s">
        <v>47</v>
      </c>
      <c r="D249" s="4"/>
      <c r="E249" s="43"/>
      <c r="F249" s="4"/>
      <c r="G249" s="4"/>
    </row>
    <row r="250" spans="1:7" x14ac:dyDescent="0.25">
      <c r="A250" s="91"/>
      <c r="C250" t="s">
        <v>48</v>
      </c>
      <c r="D250" s="23">
        <f>24*2080</f>
        <v>49920</v>
      </c>
      <c r="F250" s="41" t="s">
        <v>211</v>
      </c>
    </row>
    <row r="251" spans="1:7" x14ac:dyDescent="0.25">
      <c r="A251" s="91"/>
      <c r="C251" t="s">
        <v>49</v>
      </c>
      <c r="D251" s="23">
        <f>35*2080</f>
        <v>72800</v>
      </c>
    </row>
    <row r="252" spans="1:7" x14ac:dyDescent="0.25">
      <c r="A252" s="91"/>
    </row>
    <row r="253" spans="1:7" x14ac:dyDescent="0.25">
      <c r="A253" s="91"/>
      <c r="D253" s="92" t="s">
        <v>212</v>
      </c>
      <c r="E253" s="41" t="s">
        <v>214</v>
      </c>
    </row>
    <row r="254" spans="1:7" x14ac:dyDescent="0.25">
      <c r="A254" s="91"/>
      <c r="B254" s="21" t="s">
        <v>273</v>
      </c>
      <c r="D254" s="93"/>
    </row>
    <row r="255" spans="1:7" x14ac:dyDescent="0.25">
      <c r="A255" s="91"/>
      <c r="D255" s="21"/>
    </row>
    <row r="256" spans="1:7" x14ac:dyDescent="0.25">
      <c r="A256" s="91"/>
      <c r="D256" s="44" t="s">
        <v>213</v>
      </c>
      <c r="E256" s="41" t="s">
        <v>215</v>
      </c>
    </row>
    <row r="257" spans="1:7" x14ac:dyDescent="0.25">
      <c r="A257" s="91"/>
    </row>
    <row r="258" spans="1:7" x14ac:dyDescent="0.25">
      <c r="A258" s="91"/>
      <c r="B258" s="48" t="s">
        <v>100</v>
      </c>
      <c r="C258" t="s">
        <v>80</v>
      </c>
      <c r="D258" s="6" t="s">
        <v>50</v>
      </c>
    </row>
    <row r="259" spans="1:7" x14ac:dyDescent="0.25">
      <c r="A259" s="91"/>
    </row>
    <row r="260" spans="1:7" x14ac:dyDescent="0.25">
      <c r="A260" s="91"/>
      <c r="B260" s="48" t="s">
        <v>100</v>
      </c>
      <c r="C260" s="5" t="s">
        <v>38</v>
      </c>
      <c r="D260" s="19">
        <v>82700</v>
      </c>
      <c r="E260" s="43"/>
      <c r="F260" s="4"/>
      <c r="G260" s="4"/>
    </row>
    <row r="261" spans="1:7" x14ac:dyDescent="0.25">
      <c r="A261" s="91"/>
      <c r="C261" t="s">
        <v>39</v>
      </c>
      <c r="D261" s="20">
        <f>+D64*1000000000/D260</f>
        <v>139733.97823458284</v>
      </c>
      <c r="E261" s="41" t="s">
        <v>272</v>
      </c>
    </row>
    <row r="262" spans="1:7" x14ac:dyDescent="0.25">
      <c r="A262" s="91"/>
      <c r="C262" t="s">
        <v>40</v>
      </c>
      <c r="D262" s="20">
        <f>+D39*1000000000/D260</f>
        <v>425320.43530834338</v>
      </c>
    </row>
    <row r="263" spans="1:7" x14ac:dyDescent="0.25">
      <c r="A263" s="91"/>
    </row>
    <row r="264" spans="1:7" x14ac:dyDescent="0.25">
      <c r="A264" s="91"/>
      <c r="B264" s="48" t="s">
        <v>119</v>
      </c>
      <c r="C264" s="5" t="s">
        <v>87</v>
      </c>
      <c r="E264" s="21" t="s">
        <v>88</v>
      </c>
      <c r="F264" t="s">
        <v>89</v>
      </c>
      <c r="G264" t="s">
        <v>90</v>
      </c>
    </row>
    <row r="265" spans="1:7" x14ac:dyDescent="0.25">
      <c r="A265" s="91"/>
      <c r="D265" s="6">
        <v>2019</v>
      </c>
      <c r="E265" s="6">
        <v>73500</v>
      </c>
      <c r="F265" s="45">
        <f>D43*1000</f>
        <v>29805</v>
      </c>
      <c r="G265" s="37">
        <f>F265/E265*1000000</f>
        <v>405510.2040816326</v>
      </c>
    </row>
    <row r="266" spans="1:7" x14ac:dyDescent="0.25">
      <c r="A266" s="91"/>
      <c r="D266" s="6">
        <v>2023</v>
      </c>
      <c r="E266" s="6">
        <v>82700</v>
      </c>
      <c r="F266" s="45">
        <f>D39*1000</f>
        <v>35174</v>
      </c>
      <c r="G266" s="37">
        <f>F266/E266*1000000</f>
        <v>425320.43530834338</v>
      </c>
    </row>
    <row r="267" spans="1:7" ht="14.45" customHeight="1" x14ac:dyDescent="0.25">
      <c r="A267" s="91"/>
      <c r="D267" s="94" t="s">
        <v>216</v>
      </c>
      <c r="E267" s="94"/>
      <c r="F267" s="94"/>
      <c r="G267" s="94"/>
    </row>
    <row r="268" spans="1:7" x14ac:dyDescent="0.25">
      <c r="A268" s="91"/>
      <c r="D268" s="94"/>
      <c r="E268" s="94"/>
      <c r="F268" s="94"/>
      <c r="G268" s="94"/>
    </row>
    <row r="269" spans="1:7" x14ac:dyDescent="0.25">
      <c r="A269" s="91"/>
      <c r="E269" s="73" t="s">
        <v>217</v>
      </c>
    </row>
    <row r="270" spans="1:7" x14ac:dyDescent="0.25">
      <c r="A270" s="91"/>
    </row>
    <row r="271" spans="1:7" x14ac:dyDescent="0.25">
      <c r="A271" s="91"/>
    </row>
    <row r="272" spans="1:7" x14ac:dyDescent="0.25">
      <c r="A272" s="91"/>
    </row>
    <row r="273" spans="1:7" x14ac:dyDescent="0.25">
      <c r="A273" s="91"/>
    </row>
    <row r="274" spans="1:7" x14ac:dyDescent="0.25">
      <c r="A274" s="91"/>
    </row>
    <row r="275" spans="1:7" x14ac:dyDescent="0.25">
      <c r="A275" s="91"/>
    </row>
    <row r="276" spans="1:7" x14ac:dyDescent="0.25">
      <c r="A276" s="91"/>
    </row>
    <row r="277" spans="1:7" x14ac:dyDescent="0.25">
      <c r="A277" s="91"/>
    </row>
    <row r="278" spans="1:7" x14ac:dyDescent="0.25">
      <c r="A278" s="91"/>
    </row>
    <row r="279" spans="1:7" x14ac:dyDescent="0.25">
      <c r="A279" s="91"/>
    </row>
    <row r="280" spans="1:7" x14ac:dyDescent="0.25">
      <c r="A280" s="91"/>
    </row>
    <row r="281" spans="1:7" x14ac:dyDescent="0.25">
      <c r="A281" s="91"/>
    </row>
    <row r="282" spans="1:7" x14ac:dyDescent="0.25">
      <c r="A282" s="91"/>
    </row>
    <row r="283" spans="1:7" x14ac:dyDescent="0.25">
      <c r="A283" s="91"/>
      <c r="D283" s="12"/>
    </row>
    <row r="284" spans="1:7" x14ac:dyDescent="0.25">
      <c r="A284" s="91"/>
    </row>
    <row r="285" spans="1:7" x14ac:dyDescent="0.25">
      <c r="A285" s="91"/>
      <c r="B285" s="49" t="s">
        <v>120</v>
      </c>
      <c r="C285" t="s">
        <v>118</v>
      </c>
    </row>
    <row r="286" spans="1:7" x14ac:dyDescent="0.25">
      <c r="A286" s="91"/>
      <c r="C286" s="41" t="s">
        <v>247</v>
      </c>
    </row>
    <row r="287" spans="1:7" x14ac:dyDescent="0.25">
      <c r="A287" s="91"/>
    </row>
    <row r="288" spans="1:7" x14ac:dyDescent="0.25">
      <c r="A288" s="91"/>
      <c r="B288" s="48" t="s">
        <v>100</v>
      </c>
      <c r="C288" s="5" t="s">
        <v>51</v>
      </c>
      <c r="D288" s="5"/>
      <c r="E288" s="43"/>
      <c r="F288" s="4"/>
      <c r="G288" s="4"/>
    </row>
    <row r="289" spans="1:7" x14ac:dyDescent="0.25">
      <c r="A289" s="91"/>
      <c r="C289" s="3" t="s">
        <v>55</v>
      </c>
      <c r="D289" s="24">
        <v>7.5999999999999998E-2</v>
      </c>
      <c r="E289" s="21" t="s">
        <v>59</v>
      </c>
    </row>
    <row r="290" spans="1:7" x14ac:dyDescent="0.25">
      <c r="A290" s="91"/>
      <c r="C290" s="3" t="s">
        <v>52</v>
      </c>
      <c r="D290" s="25">
        <f>5/52</f>
        <v>9.6153846153846159E-2</v>
      </c>
      <c r="E290" s="21" t="s">
        <v>275</v>
      </c>
    </row>
    <row r="291" spans="1:7" x14ac:dyDescent="0.25">
      <c r="A291" s="91"/>
      <c r="C291" s="3" t="s">
        <v>53</v>
      </c>
      <c r="D291" s="25">
        <f>E291/AVERAGE(D250:D251)</f>
        <v>0.2574315514993481</v>
      </c>
      <c r="E291" s="21">
        <v>15796</v>
      </c>
      <c r="F291" t="s">
        <v>58</v>
      </c>
    </row>
    <row r="292" spans="1:7" x14ac:dyDescent="0.25">
      <c r="A292" s="91"/>
      <c r="B292" t="s">
        <v>276</v>
      </c>
      <c r="C292" s="3" t="s">
        <v>54</v>
      </c>
      <c r="D292" s="26">
        <v>0.06</v>
      </c>
      <c r="E292" s="21" t="s">
        <v>60</v>
      </c>
    </row>
    <row r="293" spans="1:7" x14ac:dyDescent="0.25">
      <c r="A293" s="91"/>
      <c r="C293" s="3" t="s">
        <v>56</v>
      </c>
      <c r="D293" s="26">
        <v>0.03</v>
      </c>
      <c r="E293" s="21" t="s">
        <v>65</v>
      </c>
    </row>
    <row r="294" spans="1:7" x14ac:dyDescent="0.25">
      <c r="A294" s="91"/>
      <c r="C294" s="3" t="s">
        <v>57</v>
      </c>
      <c r="D294" s="27">
        <f>SUM(D289:D293)</f>
        <v>0.51958539765319423</v>
      </c>
      <c r="G294" s="12" t="s">
        <v>167</v>
      </c>
    </row>
    <row r="295" spans="1:7" x14ac:dyDescent="0.25">
      <c r="A295" s="91"/>
      <c r="C295" s="3" t="s">
        <v>61</v>
      </c>
      <c r="D295" s="35">
        <f>D294*AVERAGE(D250:D251)</f>
        <v>31881.759999999998</v>
      </c>
    </row>
    <row r="296" spans="1:7" x14ac:dyDescent="0.25">
      <c r="A296" s="91"/>
    </row>
    <row r="297" spans="1:7" x14ac:dyDescent="0.25">
      <c r="A297" s="91"/>
      <c r="B297" s="41" t="s">
        <v>274</v>
      </c>
    </row>
    <row r="298" spans="1:7" x14ac:dyDescent="0.25">
      <c r="A298" s="95" t="s">
        <v>104</v>
      </c>
      <c r="B298" s="48" t="s">
        <v>103</v>
      </c>
      <c r="C298" s="5" t="s">
        <v>77</v>
      </c>
      <c r="D298" s="4"/>
      <c r="E298" s="43"/>
      <c r="F298" s="4"/>
    </row>
    <row r="299" spans="1:7" x14ac:dyDescent="0.25">
      <c r="A299" s="95"/>
    </row>
    <row r="300" spans="1:7" x14ac:dyDescent="0.25">
      <c r="A300" s="95"/>
      <c r="D300" t="s">
        <v>221</v>
      </c>
      <c r="F300" s="41" t="s">
        <v>76</v>
      </c>
    </row>
    <row r="301" spans="1:7" x14ac:dyDescent="0.25">
      <c r="A301" s="95"/>
      <c r="D301" t="s">
        <v>222</v>
      </c>
    </row>
    <row r="302" spans="1:7" x14ac:dyDescent="0.25">
      <c r="A302" s="95"/>
      <c r="D302" t="s">
        <v>223</v>
      </c>
    </row>
    <row r="303" spans="1:7" x14ac:dyDescent="0.25">
      <c r="A303" s="95"/>
      <c r="D303" t="s">
        <v>224</v>
      </c>
    </row>
    <row r="304" spans="1:7" x14ac:dyDescent="0.25">
      <c r="A304" s="95"/>
    </row>
    <row r="305" spans="1:6" x14ac:dyDescent="0.25">
      <c r="A305" s="95"/>
    </row>
    <row r="306" spans="1:6" x14ac:dyDescent="0.25">
      <c r="A306" s="95"/>
    </row>
    <row r="307" spans="1:6" x14ac:dyDescent="0.25">
      <c r="A307" s="95"/>
      <c r="B307" s="48" t="s">
        <v>104</v>
      </c>
      <c r="C307" s="5" t="s">
        <v>66</v>
      </c>
      <c r="D307" s="6" t="s">
        <v>225</v>
      </c>
    </row>
    <row r="308" spans="1:6" x14ac:dyDescent="0.25">
      <c r="A308" s="95"/>
    </row>
    <row r="309" spans="1:6" x14ac:dyDescent="0.25">
      <c r="A309" s="95"/>
    </row>
    <row r="310" spans="1:6" x14ac:dyDescent="0.25">
      <c r="A310" s="95"/>
      <c r="B310" s="48" t="s">
        <v>104</v>
      </c>
      <c r="C310" s="5" t="s">
        <v>67</v>
      </c>
      <c r="D310" s="6" t="s">
        <v>226</v>
      </c>
    </row>
    <row r="311" spans="1:6" x14ac:dyDescent="0.25">
      <c r="A311" s="95"/>
    </row>
    <row r="312" spans="1:6" x14ac:dyDescent="0.25">
      <c r="A312" s="95"/>
    </row>
    <row r="313" spans="1:6" x14ac:dyDescent="0.25">
      <c r="A313" s="95"/>
    </row>
    <row r="314" spans="1:6" x14ac:dyDescent="0.25">
      <c r="A314" s="95"/>
      <c r="B314" s="48" t="s">
        <v>104</v>
      </c>
      <c r="C314" s="5" t="s">
        <v>68</v>
      </c>
      <c r="D314" s="96" t="s">
        <v>78</v>
      </c>
    </row>
    <row r="315" spans="1:6" x14ac:dyDescent="0.25">
      <c r="A315" s="95"/>
      <c r="D315" s="96"/>
    </row>
    <row r="316" spans="1:6" x14ac:dyDescent="0.25">
      <c r="A316" s="95"/>
      <c r="D316" s="96"/>
    </row>
    <row r="317" spans="1:6" x14ac:dyDescent="0.25">
      <c r="A317" s="95"/>
    </row>
    <row r="318" spans="1:6" x14ac:dyDescent="0.25">
      <c r="A318" s="85" t="s">
        <v>94</v>
      </c>
      <c r="B318" s="48" t="s">
        <v>96</v>
      </c>
      <c r="C318" s="17" t="s">
        <v>25</v>
      </c>
      <c r="D318" s="17" t="s">
        <v>45</v>
      </c>
      <c r="E318" s="43"/>
      <c r="F318" s="4"/>
    </row>
    <row r="319" spans="1:6" x14ac:dyDescent="0.25">
      <c r="A319" s="85"/>
      <c r="D319" s="15">
        <v>709</v>
      </c>
      <c r="E319" s="30">
        <f>+D319/1000/D$39</f>
        <v>2.0156934099050436E-2</v>
      </c>
      <c r="F319" t="s">
        <v>232</v>
      </c>
    </row>
    <row r="320" spans="1:6" x14ac:dyDescent="0.25">
      <c r="A320" s="85"/>
      <c r="E320" s="30"/>
    </row>
    <row r="321" spans="1:9" x14ac:dyDescent="0.25">
      <c r="A321" s="85"/>
      <c r="B321" s="48" t="s">
        <v>95</v>
      </c>
      <c r="C321" s="17" t="s">
        <v>28</v>
      </c>
      <c r="D321" s="17" t="s">
        <v>45</v>
      </c>
      <c r="E321" s="43" t="s">
        <v>29</v>
      </c>
      <c r="F321" s="4"/>
    </row>
    <row r="322" spans="1:9" x14ac:dyDescent="0.25">
      <c r="A322" s="85"/>
      <c r="D322" s="16">
        <v>965</v>
      </c>
      <c r="E322" s="30">
        <f>+D322/1000/D$39</f>
        <v>2.7435037243418434E-2</v>
      </c>
      <c r="F322" t="s">
        <v>232</v>
      </c>
    </row>
    <row r="323" spans="1:9" x14ac:dyDescent="0.25">
      <c r="A323" s="85"/>
    </row>
    <row r="324" spans="1:9" x14ac:dyDescent="0.25">
      <c r="A324" s="85"/>
      <c r="B324" s="48" t="s">
        <v>97</v>
      </c>
      <c r="C324" s="17" t="s">
        <v>30</v>
      </c>
      <c r="D324" s="5" t="s">
        <v>45</v>
      </c>
      <c r="E324" s="43"/>
      <c r="F324" s="4"/>
    </row>
    <row r="325" spans="1:9" x14ac:dyDescent="0.25">
      <c r="A325" s="85"/>
      <c r="D325" s="16">
        <f>+E101-D319-D322</f>
        <v>-1663.94</v>
      </c>
    </row>
    <row r="326" spans="1:9" x14ac:dyDescent="0.25">
      <c r="A326" s="85"/>
      <c r="C326" t="s">
        <v>33</v>
      </c>
    </row>
    <row r="327" spans="1:9" x14ac:dyDescent="0.25">
      <c r="A327" s="85"/>
      <c r="C327" s="78" t="s">
        <v>270</v>
      </c>
      <c r="D327" s="78"/>
    </row>
    <row r="328" spans="1:9" x14ac:dyDescent="0.25">
      <c r="A328" s="85"/>
      <c r="C328" s="78"/>
      <c r="D328" s="78"/>
    </row>
    <row r="329" spans="1:9" x14ac:dyDescent="0.25">
      <c r="A329" s="85"/>
      <c r="C329" s="78"/>
      <c r="D329" s="78"/>
    </row>
    <row r="330" spans="1:9" x14ac:dyDescent="0.25">
      <c r="A330" s="85"/>
    </row>
    <row r="331" spans="1:9" x14ac:dyDescent="0.25">
      <c r="A331" s="85"/>
    </row>
    <row r="332" spans="1:9" x14ac:dyDescent="0.25">
      <c r="A332" s="86" t="s">
        <v>146</v>
      </c>
      <c r="B332" s="48" t="s">
        <v>106</v>
      </c>
      <c r="C332" s="5" t="s">
        <v>72</v>
      </c>
      <c r="D332" s="4"/>
      <c r="E332" s="43"/>
      <c r="F332" s="4"/>
      <c r="G332" s="4"/>
      <c r="H332" s="4"/>
    </row>
    <row r="333" spans="1:9" x14ac:dyDescent="0.25">
      <c r="A333" s="86"/>
      <c r="D333" s="12" t="s">
        <v>235</v>
      </c>
      <c r="E333" s="12" t="s">
        <v>236</v>
      </c>
      <c r="F333" s="12" t="s">
        <v>237</v>
      </c>
      <c r="G333" s="12" t="s">
        <v>73</v>
      </c>
      <c r="H333" s="12" t="s">
        <v>75</v>
      </c>
    </row>
    <row r="334" spans="1:9" x14ac:dyDescent="0.25">
      <c r="A334" s="86"/>
      <c r="C334">
        <v>2024</v>
      </c>
      <c r="D334" s="1"/>
      <c r="E334" s="40"/>
      <c r="F334" s="1"/>
      <c r="G334" s="6"/>
      <c r="H334" s="39"/>
      <c r="I334" s="38"/>
    </row>
    <row r="335" spans="1:9" x14ac:dyDescent="0.25">
      <c r="A335" s="86"/>
      <c r="C335">
        <v>2023</v>
      </c>
      <c r="D335" s="1">
        <v>1942</v>
      </c>
      <c r="E335" s="40">
        <v>2293</v>
      </c>
      <c r="F335" s="1">
        <v>6539</v>
      </c>
      <c r="G335" s="6">
        <f t="shared" ref="G335:G339" si="2">SUM(D335:F335)</f>
        <v>10774</v>
      </c>
      <c r="H335" s="39">
        <f t="shared" ref="H335:H339" si="3">G335/D84*365</f>
        <v>305.0112464127821</v>
      </c>
      <c r="I335" s="38"/>
    </row>
    <row r="336" spans="1:9" x14ac:dyDescent="0.25">
      <c r="A336" s="86"/>
      <c r="C336">
        <v>2022</v>
      </c>
      <c r="D336" s="1">
        <v>1674</v>
      </c>
      <c r="E336" s="40">
        <v>2028</v>
      </c>
      <c r="F336" s="1">
        <v>6184</v>
      </c>
      <c r="G336" s="6">
        <f t="shared" si="2"/>
        <v>9886</v>
      </c>
      <c r="H336" s="39">
        <f t="shared" si="3"/>
        <v>316.46991755832312</v>
      </c>
      <c r="I336" s="38"/>
    </row>
    <row r="337" spans="1:9" x14ac:dyDescent="0.25">
      <c r="A337" s="86"/>
      <c r="C337">
        <v>2021</v>
      </c>
      <c r="D337" s="1">
        <v>1642</v>
      </c>
      <c r="E337" s="40">
        <v>1652</v>
      </c>
      <c r="F337" s="1">
        <v>5426</v>
      </c>
      <c r="G337" s="6">
        <f t="shared" si="2"/>
        <v>8720</v>
      </c>
      <c r="H337" s="39">
        <f t="shared" si="3"/>
        <v>317.32801595214357</v>
      </c>
      <c r="I337" s="38"/>
    </row>
    <row r="338" spans="1:9" x14ac:dyDescent="0.25">
      <c r="A338" s="86"/>
      <c r="C338">
        <v>2020</v>
      </c>
      <c r="D338" s="1">
        <v>2063</v>
      </c>
      <c r="E338" s="40">
        <v>1712</v>
      </c>
      <c r="F338" s="1">
        <v>5816</v>
      </c>
      <c r="G338" s="6">
        <f t="shared" si="2"/>
        <v>9591</v>
      </c>
      <c r="H338" s="39">
        <f t="shared" si="3"/>
        <v>365.83916814714183</v>
      </c>
      <c r="I338" s="38"/>
    </row>
    <row r="339" spans="1:9" x14ac:dyDescent="0.25">
      <c r="A339" s="86"/>
      <c r="C339">
        <v>2019</v>
      </c>
      <c r="D339" s="1">
        <v>2052</v>
      </c>
      <c r="E339" s="40">
        <v>1596</v>
      </c>
      <c r="F339" s="1">
        <v>5587</v>
      </c>
      <c r="G339" s="6">
        <f t="shared" si="2"/>
        <v>9235</v>
      </c>
      <c r="H339" s="39">
        <f t="shared" si="3"/>
        <v>320.62922096452013</v>
      </c>
      <c r="I339" s="38"/>
    </row>
    <row r="340" spans="1:9" x14ac:dyDescent="0.25">
      <c r="A340" s="86"/>
      <c r="E340"/>
      <c r="I340" s="38"/>
    </row>
    <row r="341" spans="1:9" x14ac:dyDescent="0.25">
      <c r="A341" s="86"/>
      <c r="B341" s="48" t="s">
        <v>107</v>
      </c>
      <c r="C341" s="5" t="s">
        <v>84</v>
      </c>
      <c r="D341" s="97" t="s">
        <v>238</v>
      </c>
      <c r="E341" s="97"/>
      <c r="F341" s="97"/>
    </row>
    <row r="342" spans="1:9" x14ac:dyDescent="0.25">
      <c r="A342" s="86"/>
    </row>
    <row r="343" spans="1:9" x14ac:dyDescent="0.25">
      <c r="A343" s="86"/>
      <c r="B343" s="48" t="s">
        <v>108</v>
      </c>
      <c r="C343" s="12" t="s">
        <v>81</v>
      </c>
    </row>
    <row r="344" spans="1:9" x14ac:dyDescent="0.25">
      <c r="A344" s="86"/>
      <c r="C344" s="98" t="s">
        <v>244</v>
      </c>
      <c r="D344" s="98"/>
    </row>
    <row r="345" spans="1:9" x14ac:dyDescent="0.25">
      <c r="A345" s="86"/>
      <c r="C345" s="98"/>
      <c r="D345" s="98"/>
    </row>
    <row r="346" spans="1:9" x14ac:dyDescent="0.25">
      <c r="A346" s="86"/>
      <c r="C346" s="98"/>
      <c r="D346" s="98"/>
    </row>
    <row r="347" spans="1:9" x14ac:dyDescent="0.25">
      <c r="A347" s="86"/>
      <c r="C347" s="98"/>
      <c r="D347" s="98"/>
    </row>
    <row r="348" spans="1:9" x14ac:dyDescent="0.25">
      <c r="A348" s="86"/>
      <c r="C348" s="98"/>
      <c r="D348" s="98"/>
    </row>
    <row r="349" spans="1:9" x14ac:dyDescent="0.25">
      <c r="A349" s="86"/>
    </row>
    <row r="350" spans="1:9" x14ac:dyDescent="0.25">
      <c r="A350" s="99" t="s">
        <v>149</v>
      </c>
      <c r="B350" s="49" t="s">
        <v>110</v>
      </c>
      <c r="C350" s="5" t="s">
        <v>91</v>
      </c>
      <c r="D350" s="5"/>
    </row>
    <row r="351" spans="1:9" x14ac:dyDescent="0.25">
      <c r="A351" s="100"/>
    </row>
    <row r="352" spans="1:9" x14ac:dyDescent="0.25">
      <c r="A352" s="100"/>
      <c r="C352" s="1" t="s">
        <v>239</v>
      </c>
      <c r="D352" s="41" t="s">
        <v>241</v>
      </c>
    </row>
    <row r="353" spans="1:5" x14ac:dyDescent="0.25">
      <c r="A353" s="100"/>
      <c r="C353" s="1" t="s">
        <v>240</v>
      </c>
    </row>
    <row r="354" spans="1:5" x14ac:dyDescent="0.25">
      <c r="A354" s="100"/>
      <c r="C354" s="1"/>
    </row>
    <row r="355" spans="1:5" x14ac:dyDescent="0.25">
      <c r="A355" s="100"/>
    </row>
    <row r="356" spans="1:5" x14ac:dyDescent="0.25">
      <c r="A356" s="100"/>
    </row>
    <row r="357" spans="1:5" x14ac:dyDescent="0.25">
      <c r="A357" s="100"/>
      <c r="B357" s="49" t="s">
        <v>128</v>
      </c>
      <c r="C357" s="5" t="s">
        <v>129</v>
      </c>
    </row>
    <row r="358" spans="1:5" x14ac:dyDescent="0.25">
      <c r="A358" s="100"/>
      <c r="C358" s="101" t="s">
        <v>269</v>
      </c>
      <c r="D358" s="101"/>
    </row>
    <row r="359" spans="1:5" x14ac:dyDescent="0.25">
      <c r="A359" s="100"/>
      <c r="C359" s="101"/>
      <c r="D359" s="101"/>
    </row>
    <row r="360" spans="1:5" x14ac:dyDescent="0.25">
      <c r="A360" s="100"/>
    </row>
    <row r="361" spans="1:5" x14ac:dyDescent="0.25">
      <c r="A361" s="100"/>
    </row>
    <row r="362" spans="1:5" x14ac:dyDescent="0.25">
      <c r="A362" s="100"/>
      <c r="B362" s="49" t="s">
        <v>126</v>
      </c>
      <c r="C362" s="1" t="s">
        <v>246</v>
      </c>
    </row>
    <row r="363" spans="1:5" x14ac:dyDescent="0.25">
      <c r="A363" s="100"/>
      <c r="C363" s="41" t="s">
        <v>245</v>
      </c>
    </row>
    <row r="364" spans="1:5" x14ac:dyDescent="0.25">
      <c r="A364" s="100"/>
    </row>
    <row r="365" spans="1:5" x14ac:dyDescent="0.25">
      <c r="A365" s="100"/>
    </row>
    <row r="366" spans="1:5" x14ac:dyDescent="0.25">
      <c r="A366" s="102" t="s">
        <v>148</v>
      </c>
      <c r="B366" s="48" t="s">
        <v>127</v>
      </c>
      <c r="C366" s="78" t="s">
        <v>234</v>
      </c>
      <c r="D366" s="78"/>
      <c r="E366" s="78"/>
    </row>
    <row r="367" spans="1:5" x14ac:dyDescent="0.25">
      <c r="A367" s="102"/>
      <c r="C367" s="78"/>
      <c r="D367" s="78"/>
      <c r="E367" s="78"/>
    </row>
    <row r="368" spans="1:5" x14ac:dyDescent="0.25">
      <c r="A368" s="102"/>
      <c r="C368" s="41" t="s">
        <v>233</v>
      </c>
    </row>
    <row r="369" spans="1:1" x14ac:dyDescent="0.25">
      <c r="A369" s="102"/>
    </row>
    <row r="370" spans="1:1" x14ac:dyDescent="0.25">
      <c r="A370" s="102"/>
    </row>
    <row r="371" spans="1:1" x14ac:dyDescent="0.25">
      <c r="A371" s="102"/>
    </row>
    <row r="372" spans="1:1" x14ac:dyDescent="0.25">
      <c r="A372" s="102"/>
    </row>
    <row r="373" spans="1:1" x14ac:dyDescent="0.25">
      <c r="A373" s="102"/>
    </row>
    <row r="374" spans="1:1" x14ac:dyDescent="0.25">
      <c r="A374" s="102"/>
    </row>
    <row r="375" spans="1:1" x14ac:dyDescent="0.25">
      <c r="A375" s="102"/>
    </row>
    <row r="376" spans="1:1" x14ac:dyDescent="0.25">
      <c r="A376" s="102"/>
    </row>
    <row r="377" spans="1:1" x14ac:dyDescent="0.25">
      <c r="A377" s="102"/>
    </row>
    <row r="378" spans="1:1" x14ac:dyDescent="0.25">
      <c r="A378" s="102"/>
    </row>
    <row r="379" spans="1:1" x14ac:dyDescent="0.25">
      <c r="A379" s="102"/>
    </row>
    <row r="380" spans="1:1" x14ac:dyDescent="0.25">
      <c r="A380" s="102"/>
    </row>
    <row r="381" spans="1:1" x14ac:dyDescent="0.25">
      <c r="A381" s="102"/>
    </row>
    <row r="382" spans="1:1" x14ac:dyDescent="0.25">
      <c r="A382" s="102"/>
    </row>
    <row r="383" spans="1:1" x14ac:dyDescent="0.25">
      <c r="A383" s="102"/>
    </row>
    <row r="384" spans="1:1" x14ac:dyDescent="0.25">
      <c r="A384" s="102"/>
    </row>
    <row r="385" spans="1:1" x14ac:dyDescent="0.25">
      <c r="A385" s="102"/>
    </row>
    <row r="386" spans="1:1" x14ac:dyDescent="0.25">
      <c r="A386" s="102"/>
    </row>
    <row r="387" spans="1:1" x14ac:dyDescent="0.25">
      <c r="A387" s="102"/>
    </row>
    <row r="388" spans="1:1" x14ac:dyDescent="0.25">
      <c r="A388" s="102"/>
    </row>
    <row r="389" spans="1:1" x14ac:dyDescent="0.25">
      <c r="A389" s="102"/>
    </row>
    <row r="390" spans="1:1" x14ac:dyDescent="0.25">
      <c r="A390" s="102"/>
    </row>
    <row r="391" spans="1:1" x14ac:dyDescent="0.25">
      <c r="A391" s="102"/>
    </row>
    <row r="392" spans="1:1" x14ac:dyDescent="0.25">
      <c r="A392" s="102"/>
    </row>
    <row r="393" spans="1:1" x14ac:dyDescent="0.25">
      <c r="A393" s="102"/>
    </row>
    <row r="394" spans="1:1" x14ac:dyDescent="0.25">
      <c r="A394" s="102"/>
    </row>
    <row r="395" spans="1:1" x14ac:dyDescent="0.25">
      <c r="A395" s="102"/>
    </row>
    <row r="396" spans="1:1" x14ac:dyDescent="0.25">
      <c r="A396" s="102"/>
    </row>
    <row r="397" spans="1:1" x14ac:dyDescent="0.25">
      <c r="A397" s="102"/>
    </row>
    <row r="398" spans="1:1" x14ac:dyDescent="0.25">
      <c r="A398" s="102"/>
    </row>
    <row r="399" spans="1:1" x14ac:dyDescent="0.25">
      <c r="A399" s="102"/>
    </row>
    <row r="400" spans="1:1" x14ac:dyDescent="0.25">
      <c r="A400" s="102"/>
    </row>
    <row r="401" spans="1:4" x14ac:dyDescent="0.25">
      <c r="A401" s="102"/>
    </row>
    <row r="402" spans="1:4" x14ac:dyDescent="0.25">
      <c r="A402" s="102"/>
    </row>
    <row r="403" spans="1:4" x14ac:dyDescent="0.25">
      <c r="A403" s="102"/>
    </row>
    <row r="404" spans="1:4" x14ac:dyDescent="0.25">
      <c r="A404" s="102"/>
    </row>
    <row r="405" spans="1:4" x14ac:dyDescent="0.25">
      <c r="A405" s="102"/>
    </row>
    <row r="406" spans="1:4" x14ac:dyDescent="0.25">
      <c r="A406" s="102"/>
    </row>
    <row r="407" spans="1:4" x14ac:dyDescent="0.25">
      <c r="A407" s="103"/>
    </row>
    <row r="408" spans="1:4" x14ac:dyDescent="0.25">
      <c r="A408" s="104" t="s">
        <v>147</v>
      </c>
      <c r="B408" s="48" t="s">
        <v>133</v>
      </c>
      <c r="C408" s="12" t="s">
        <v>268</v>
      </c>
    </row>
    <row r="409" spans="1:4" ht="14.45" customHeight="1" x14ac:dyDescent="0.25">
      <c r="A409" s="104"/>
      <c r="C409" s="105" t="s">
        <v>267</v>
      </c>
      <c r="D409" s="105"/>
    </row>
    <row r="410" spans="1:4" x14ac:dyDescent="0.25">
      <c r="A410" s="104"/>
      <c r="C410" s="105"/>
      <c r="D410" s="105"/>
    </row>
    <row r="411" spans="1:4" x14ac:dyDescent="0.25">
      <c r="A411" s="104"/>
      <c r="C411" s="105"/>
      <c r="D411" s="105"/>
    </row>
    <row r="412" spans="1:4" x14ac:dyDescent="0.25">
      <c r="A412" s="104"/>
      <c r="C412" s="105"/>
      <c r="D412" s="105"/>
    </row>
    <row r="413" spans="1:4" x14ac:dyDescent="0.25">
      <c r="A413" s="104"/>
    </row>
    <row r="414" spans="1:4" x14ac:dyDescent="0.25">
      <c r="A414" s="104"/>
    </row>
    <row r="415" spans="1:4" x14ac:dyDescent="0.25">
      <c r="A415" s="104"/>
    </row>
  </sheetData>
  <mergeCells count="32">
    <mergeCell ref="A350:A365"/>
    <mergeCell ref="C358:D359"/>
    <mergeCell ref="A366:A407"/>
    <mergeCell ref="C366:E367"/>
    <mergeCell ref="A408:A415"/>
    <mergeCell ref="C409:D412"/>
    <mergeCell ref="A298:A317"/>
    <mergeCell ref="D314:D316"/>
    <mergeCell ref="A318:A331"/>
    <mergeCell ref="C327:D329"/>
    <mergeCell ref="A332:A349"/>
    <mergeCell ref="D341:F341"/>
    <mergeCell ref="C344:D348"/>
    <mergeCell ref="A162:A233"/>
    <mergeCell ref="C163:D165"/>
    <mergeCell ref="A234:A297"/>
    <mergeCell ref="C244:D246"/>
    <mergeCell ref="D253:D254"/>
    <mergeCell ref="D267:G268"/>
    <mergeCell ref="A82:A89"/>
    <mergeCell ref="A90:A103"/>
    <mergeCell ref="A104:A161"/>
    <mergeCell ref="F128:G128"/>
    <mergeCell ref="C151:D155"/>
    <mergeCell ref="C158:D160"/>
    <mergeCell ref="A1:A9"/>
    <mergeCell ref="A10:A62"/>
    <mergeCell ref="C54:D56"/>
    <mergeCell ref="C58:D61"/>
    <mergeCell ref="A63:A81"/>
    <mergeCell ref="C73:D75"/>
    <mergeCell ref="C78:D80"/>
  </mergeCells>
  <phoneticPr fontId="24" type="noConversion"/>
  <hyperlinks>
    <hyperlink ref="F300" r:id="rId1" display="https://www.pgcareers.com/us/en/pg-us-locations/plants" xr:uid="{13552B1C-B171-465A-B1ED-D715817A1D8E}"/>
    <hyperlink ref="C126" r:id="rId2" xr:uid="{D2D32213-70AF-4400-8D92-6C8D795ED23E}"/>
    <hyperlink ref="G113" r:id="rId3" xr:uid="{44A63E4D-1694-4D70-9B58-AF188DF0671A}"/>
    <hyperlink ref="F126" r:id="rId4" display="https://www.macrotrends.net/stocks/charts/PM/philip-morris/eps-earnings-per-share-diluted" xr:uid="{174D131E-2EE6-4402-BB2C-56E0C019510E}"/>
    <hyperlink ref="F250" r:id="rId5" xr:uid="{B825D015-6791-4F69-B7A2-38675642DD5A}"/>
    <hyperlink ref="E253" r:id="rId6" xr:uid="{1C98CF6B-B5E8-47C4-A5C8-FE537F59B127}"/>
    <hyperlink ref="E256" r:id="rId7" xr:uid="{29510A39-86CF-446B-ABC6-D08253C6B35C}"/>
    <hyperlink ref="E269" r:id="rId8" xr:uid="{D1CD4DBE-AD78-4B14-BC59-6B476417970F}"/>
    <hyperlink ref="C368" r:id="rId9" display="https://www.pmi.com/resources/docs/default-source/ir2023-documents/pmi-integrated-report-2023.pdf" xr:uid="{1CB8B63E-66E7-446B-85F0-9C81F9C64485}"/>
    <hyperlink ref="D352" r:id="rId10" display="https://www.cbinsights.com/company/philip-morris-international/alternatives-competitors" xr:uid="{EC4D9B2E-48E3-44AC-95B2-5866003246D6}"/>
    <hyperlink ref="C363" r:id="rId11" display="https://www.supplychainmovement.com/philip-morris-wins-supply-chain-management-award/" xr:uid="{B967C758-8861-4130-9D27-2D5329413181}"/>
    <hyperlink ref="C286" r:id="rId12" display="https://www.reuters.com/business/retail-consumer/philip-morris-invest-232-million-expand-zyn-production-kentucky-plant-2024-08-27/?utm_source=chatgpt.com" xr:uid="{D27A1FA0-897D-4BA4-825C-A2B894EF3DFC}"/>
    <hyperlink ref="C168" r:id="rId13" location=":~:text=Chief%20Procurement%20Officer%27s%20(CPO)%20and,always%20worked%20to%20support%20PMI." display="https://www.pmi.com/media-center/news/pmi-supplier-recognition-awards-2021-honoring-agents-of-change - :~:text=Chief%20Procurement%20Officer%27s%20(CPO)%20and,always%20worked%20to%20support%20PMI." xr:uid="{FEF03491-2F00-4321-AA45-2D162771B95E}"/>
    <hyperlink ref="E261" r:id="rId14" location=":~:text=Philip%20Morris%20International%20(PMI)%20is,global%20workforce%20of%20approximately%2082%2C700." display="https://www.pmi.com/who-we-are/who-we-are-overview - :~:text=Philip%20Morris%20International%20(PMI)%20is,global%20workforce%20of%20approximately%2082%2C700." xr:uid="{CCB54C38-7A79-4817-8735-F46BF16DE9A0}"/>
    <hyperlink ref="B297" r:id="rId15" location=":~:text=great%20vacation%20and%20family%20leave%20policy.&amp;text=You%20have%205%20weeks%20of%20holidays%20per%20year." display="https://www.glassdoor.com/Benefits/Philip-Morris-International-Vacation-and-Paid-Time-Off-US-BNFT29_E7745_N1.htm - :~:text=great%20vacation%20and%20family%20leave%20policy.&amp;text=You%20have%205%20weeks%20of%20holidays%20per%20year." xr:uid="{6C763B5E-A7A1-4990-BE94-0B7D2D4B5EFE}"/>
  </hyperlinks>
  <pageMargins left="0.7" right="0.7" top="0.75" bottom="0.75" header="0.3" footer="0.3"/>
  <pageSetup paperSize="9" orientation="portrait" r:id="rId16"/>
  <drawing r:id="rId17"/>
  <legacyDrawing r:id="rId18"/>
  <oleObjects>
    <mc:AlternateContent xmlns:mc="http://schemas.openxmlformats.org/markup-compatibility/2006">
      <mc:Choice Requires="x14">
        <oleObject progId="Package" dvAspect="DVASPECT_ICON" shapeId="3081" r:id="rId19">
          <objectPr defaultSize="0" r:id="rId20">
            <anchor moveWithCells="1">
              <from>
                <xdr:col>5</xdr:col>
                <xdr:colOff>85725</xdr:colOff>
                <xdr:row>37</xdr:row>
                <xdr:rowOff>76200</xdr:rowOff>
              </from>
              <to>
                <xdr:col>6</xdr:col>
                <xdr:colOff>276225</xdr:colOff>
                <xdr:row>40</xdr:row>
                <xdr:rowOff>47625</xdr:rowOff>
              </to>
            </anchor>
          </objectPr>
        </oleObject>
      </mc:Choice>
      <mc:Fallback>
        <oleObject progId="Package" dvAspect="DVASPECT_ICON" shapeId="3081" r:id="rId19"/>
      </mc:Fallback>
    </mc:AlternateContent>
    <mc:AlternateContent xmlns:mc="http://schemas.openxmlformats.org/markup-compatibility/2006">
      <mc:Choice Requires="x14">
        <oleObject progId="Package" dvAspect="DVASPECT_ICON" shapeId="3082" r:id="rId21">
          <objectPr defaultSize="0" r:id="rId22">
            <anchor moveWithCells="1">
              <from>
                <xdr:col>6</xdr:col>
                <xdr:colOff>400050</xdr:colOff>
                <xdr:row>37</xdr:row>
                <xdr:rowOff>85725</xdr:rowOff>
              </from>
              <to>
                <xdr:col>7</xdr:col>
                <xdr:colOff>523875</xdr:colOff>
                <xdr:row>40</xdr:row>
                <xdr:rowOff>66675</xdr:rowOff>
              </to>
            </anchor>
          </objectPr>
        </oleObject>
      </mc:Choice>
      <mc:Fallback>
        <oleObject progId="Package" dvAspect="DVASPECT_ICON" shapeId="3082" r:id="rId21"/>
      </mc:Fallback>
    </mc:AlternateContent>
    <mc:AlternateContent xmlns:mc="http://schemas.openxmlformats.org/markup-compatibility/2006">
      <mc:Choice Requires="x14">
        <oleObject progId="Package" dvAspect="DVASPECT_ICON" shapeId="3083" r:id="rId23">
          <objectPr defaultSize="0" autoPict="0" r:id="rId24">
            <anchor moveWithCells="1">
              <from>
                <xdr:col>4</xdr:col>
                <xdr:colOff>1571625</xdr:colOff>
                <xdr:row>42</xdr:row>
                <xdr:rowOff>38100</xdr:rowOff>
              </from>
              <to>
                <xdr:col>5</xdr:col>
                <xdr:colOff>704850</xdr:colOff>
                <xdr:row>45</xdr:row>
                <xdr:rowOff>19050</xdr:rowOff>
              </to>
            </anchor>
          </objectPr>
        </oleObject>
      </mc:Choice>
      <mc:Fallback>
        <oleObject progId="Package" dvAspect="DVASPECT_ICON" shapeId="3083" r:id="rId23"/>
      </mc:Fallback>
    </mc:AlternateContent>
    <mc:AlternateContent xmlns:mc="http://schemas.openxmlformats.org/markup-compatibility/2006">
      <mc:Choice Requires="x14">
        <oleObject progId="Package" dvAspect="DVASPECT_ICON" shapeId="3084" r:id="rId25">
          <objectPr defaultSize="0" autoPict="0" r:id="rId26">
            <anchor moveWithCells="1">
              <from>
                <xdr:col>5</xdr:col>
                <xdr:colOff>876300</xdr:colOff>
                <xdr:row>42</xdr:row>
                <xdr:rowOff>28575</xdr:rowOff>
              </from>
              <to>
                <xdr:col>6</xdr:col>
                <xdr:colOff>1066800</xdr:colOff>
                <xdr:row>45</xdr:row>
                <xdr:rowOff>9525</xdr:rowOff>
              </to>
            </anchor>
          </objectPr>
        </oleObject>
      </mc:Choice>
      <mc:Fallback>
        <oleObject progId="Package" dvAspect="DVASPECT_ICON" shapeId="3084" r:id="rId25"/>
      </mc:Fallback>
    </mc:AlternateContent>
    <mc:AlternateContent xmlns:mc="http://schemas.openxmlformats.org/markup-compatibility/2006">
      <mc:Choice Requires="x14">
        <oleObject progId="Package" dvAspect="DVASPECT_ICON" shapeId="3085" r:id="rId27">
          <objectPr defaultSize="0" autoPict="0" r:id="rId28">
            <anchor moveWithCells="1">
              <from>
                <xdr:col>6</xdr:col>
                <xdr:colOff>1152525</xdr:colOff>
                <xdr:row>42</xdr:row>
                <xdr:rowOff>19050</xdr:rowOff>
              </from>
              <to>
                <xdr:col>8</xdr:col>
                <xdr:colOff>409575</xdr:colOff>
                <xdr:row>45</xdr:row>
                <xdr:rowOff>0</xdr:rowOff>
              </to>
            </anchor>
          </objectPr>
        </oleObject>
      </mc:Choice>
      <mc:Fallback>
        <oleObject progId="Package" dvAspect="DVASPECT_ICON" shapeId="3085" r:id="rId27"/>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vt:i4>
      </vt:variant>
    </vt:vector>
  </HeadingPairs>
  <TitlesOfParts>
    <vt:vector size="1" baseType="lpstr">
      <vt:lpstr>PMI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Hamall, Ken</dc:creator>
  <cp:lastModifiedBy>Sacha Lamler</cp:lastModifiedBy>
  <dcterms:created xsi:type="dcterms:W3CDTF">2024-09-29T22:33:24Z</dcterms:created>
  <dcterms:modified xsi:type="dcterms:W3CDTF">2025-11-19T23:05:15Z</dcterms:modified>
</cp:coreProperties>
</file>